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4.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updateLinks="never" hidePivotFieldList="1" defaultThemeVersion="124226"/>
  <mc:AlternateContent xmlns:mc="http://schemas.openxmlformats.org/markup-compatibility/2006">
    <mc:Choice Requires="x15">
      <x15ac:absPath xmlns:x15ac="http://schemas.microsoft.com/office/spreadsheetml/2010/11/ac" url="C:\Users\santi\OneDrive\Desktop\ESTADÍSTICAS\"/>
    </mc:Choice>
  </mc:AlternateContent>
  <xr:revisionPtr revIDLastSave="0" documentId="13_ncr:1_{88300B65-8626-4234-8BCE-6040861B583B}" xr6:coauthVersionLast="47" xr6:coauthVersionMax="47" xr10:uidLastSave="{00000000-0000-0000-0000-000000000000}"/>
  <bookViews>
    <workbookView xWindow="-108" yWindow="-108" windowWidth="23256" windowHeight="12456" firstSheet="1" activeTab="6" xr2:uid="{00000000-000D-0000-FFFF-FFFF00000000}"/>
  </bookViews>
  <sheets>
    <sheet name="DS base" sheetId="2" state="hidden" r:id="rId1"/>
    <sheet name="DATASET" sheetId="9" r:id="rId2"/>
    <sheet name="Rendimiento" sheetId="3" r:id="rId3"/>
    <sheet name="Análisis Temporal" sheetId="11" r:id="rId4"/>
    <sheet name="Ranking" sheetId="12" r:id="rId5"/>
    <sheet name="Temas Clave" sheetId="10" r:id="rId6"/>
    <sheet name="DASHBOARD" sheetId="4" r:id="rId7"/>
    <sheet name="Soporte Gráficos" sheetId="13" state="hidden" r:id="rId8"/>
    <sheet name="Brief" sheetId="6" r:id="rId9"/>
  </sheets>
  <externalReferences>
    <externalReference r:id="rId10"/>
  </externalReferences>
  <definedNames>
    <definedName name="DatosExternos_1" localSheetId="1" hidden="1">DATASET!$A$7:$R$817</definedName>
    <definedName name="NativeTimeline_Fecha">#N/A</definedName>
    <definedName name="SegmentaciónDeDatos_Años__Fecha">#N/A</definedName>
    <definedName name="SegmentaciónDeDatos_Meses__Fecha">#N/A</definedName>
    <definedName name="SegmentaciónDeDatos_Tipo_de_publicación">#N/A</definedName>
    <definedName name="SegmentaciónDeDatos_Trimestres__Fecha">#N/A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Lst>
</workbook>
</file>

<file path=xl/calcChain.xml><?xml version="1.0" encoding="utf-8"?>
<calcChain xmlns="http://schemas.openxmlformats.org/spreadsheetml/2006/main">
  <c r="E47" i="11" l="1"/>
  <c r="E48" i="11"/>
  <c r="E49" i="11"/>
  <c r="E50" i="11"/>
  <c r="E51" i="11"/>
  <c r="E52" i="11"/>
  <c r="E53" i="11"/>
  <c r="E54" i="11"/>
  <c r="E55" i="11"/>
  <c r="E56" i="11"/>
  <c r="E57" i="11"/>
  <c r="E58" i="11"/>
  <c r="E59" i="11"/>
  <c r="E60" i="11"/>
  <c r="E61" i="11"/>
  <c r="E62" i="11"/>
  <c r="E63" i="11"/>
  <c r="F47" i="11"/>
  <c r="F48" i="11"/>
  <c r="F49" i="11"/>
  <c r="F50" i="11"/>
  <c r="F51" i="11"/>
  <c r="F52" i="11"/>
  <c r="F53" i="11"/>
  <c r="F54" i="11"/>
  <c r="F55" i="11"/>
  <c r="F56" i="11"/>
  <c r="F57" i="11"/>
  <c r="F58" i="11"/>
  <c r="F59" i="11"/>
  <c r="F60" i="11"/>
  <c r="F61" i="11"/>
  <c r="F62" i="11"/>
  <c r="F63" i="11"/>
  <c r="G47" i="11"/>
  <c r="G48" i="11"/>
  <c r="G49" i="11"/>
  <c r="G50" i="11"/>
  <c r="G51" i="11"/>
  <c r="G52" i="11"/>
  <c r="G53" i="11"/>
  <c r="G54" i="11"/>
  <c r="G55" i="11"/>
  <c r="G56" i="11"/>
  <c r="G57" i="11"/>
  <c r="G58" i="11"/>
  <c r="G59" i="11"/>
  <c r="G60" i="11"/>
  <c r="G61" i="11"/>
  <c r="G62" i="11"/>
  <c r="G63" i="11"/>
  <c r="H47" i="11"/>
  <c r="H48" i="11"/>
  <c r="H49" i="11"/>
  <c r="H50" i="11"/>
  <c r="H51" i="11"/>
  <c r="H52" i="11"/>
  <c r="H53" i="11"/>
  <c r="H54" i="11"/>
  <c r="H55" i="11"/>
  <c r="H56" i="11"/>
  <c r="H57" i="11"/>
  <c r="H58" i="11"/>
  <c r="H59" i="11"/>
  <c r="H60" i="11"/>
  <c r="H61" i="11"/>
  <c r="H62" i="11"/>
  <c r="H63" i="11"/>
  <c r="I47" i="11"/>
  <c r="I48" i="11"/>
  <c r="I49" i="11"/>
  <c r="I50" i="11"/>
  <c r="I51" i="11"/>
  <c r="I52" i="11"/>
  <c r="I53" i="11"/>
  <c r="I54" i="11"/>
  <c r="I55" i="11"/>
  <c r="I56" i="11"/>
  <c r="I57" i="11"/>
  <c r="I58" i="11"/>
  <c r="I59" i="11"/>
  <c r="I60" i="11"/>
  <c r="I61" i="11"/>
  <c r="I62" i="11"/>
  <c r="I63" i="11"/>
  <c r="E46" i="11"/>
  <c r="F46" i="11"/>
  <c r="G46" i="11"/>
  <c r="H46" i="11"/>
  <c r="I46" i="11"/>
  <c r="E45" i="11"/>
  <c r="F45" i="11"/>
  <c r="G45" i="11"/>
  <c r="H45" i="11"/>
  <c r="I45" i="11"/>
  <c r="E20" i="10"/>
  <c r="F20" i="10"/>
  <c r="G20" i="10"/>
  <c r="H20" i="10"/>
  <c r="I20" i="10"/>
  <c r="E19" i="10"/>
  <c r="F19" i="10"/>
  <c r="G19" i="10"/>
  <c r="H19" i="10"/>
  <c r="I19" i="10"/>
  <c r="E18" i="10"/>
  <c r="F18" i="10"/>
  <c r="G18" i="10"/>
  <c r="H18" i="10"/>
  <c r="I18" i="10"/>
  <c r="E17" i="10"/>
  <c r="F17" i="10"/>
  <c r="G17" i="10"/>
  <c r="H17" i="10"/>
  <c r="I17" i="10"/>
  <c r="E16" i="10"/>
  <c r="F16" i="10"/>
  <c r="G16" i="10"/>
  <c r="H16" i="10"/>
  <c r="I16" i="10"/>
  <c r="E15" i="10"/>
  <c r="F15" i="10"/>
  <c r="G15" i="10"/>
  <c r="H15" i="10"/>
  <c r="I15" i="10"/>
  <c r="E14" i="10"/>
  <c r="F14" i="10"/>
  <c r="G14" i="10"/>
  <c r="H14" i="10"/>
  <c r="I14" i="10"/>
  <c r="E13" i="10"/>
  <c r="F13" i="10"/>
  <c r="G13" i="10"/>
  <c r="H13" i="10"/>
  <c r="I13" i="10"/>
  <c r="E12" i="10"/>
  <c r="F12" i="10"/>
  <c r="G12" i="10"/>
  <c r="H12" i="10"/>
  <c r="I12" i="10"/>
  <c r="I10" i="10"/>
  <c r="I11" i="10"/>
  <c r="H10" i="10"/>
  <c r="H11" i="10"/>
  <c r="F10" i="10"/>
  <c r="F11" i="10"/>
  <c r="G85" i="12"/>
  <c r="F85" i="12" s="1"/>
  <c r="K85" i="12" s="1"/>
  <c r="G84" i="12"/>
  <c r="F84" i="12" s="1"/>
  <c r="K84" i="12" s="1"/>
  <c r="G83" i="12"/>
  <c r="F83" i="12" s="1"/>
  <c r="K83" i="12" s="1"/>
  <c r="G82" i="12"/>
  <c r="F82" i="12" s="1"/>
  <c r="K82" i="12" s="1"/>
  <c r="G81" i="12"/>
  <c r="F81" i="12" s="1"/>
  <c r="K81" i="12" s="1"/>
  <c r="G80" i="12"/>
  <c r="F80" i="12" s="1"/>
  <c r="K80" i="12" s="1"/>
  <c r="G79" i="12"/>
  <c r="F79" i="12" s="1"/>
  <c r="K79" i="12" s="1"/>
  <c r="G78" i="12"/>
  <c r="F78" i="12" s="1"/>
  <c r="K78" i="12" s="1"/>
  <c r="G77" i="12"/>
  <c r="F77" i="12" s="1"/>
  <c r="K77" i="12" s="1"/>
  <c r="G76" i="12"/>
  <c r="F76" i="12" s="1"/>
  <c r="K76" i="12" s="1"/>
  <c r="G65" i="12"/>
  <c r="F65" i="12" s="1"/>
  <c r="K65" i="12" s="1"/>
  <c r="G64" i="12"/>
  <c r="F64" i="12" s="1"/>
  <c r="K64" i="12" s="1"/>
  <c r="G63" i="12"/>
  <c r="F63" i="12" s="1"/>
  <c r="K63" i="12" s="1"/>
  <c r="G62" i="12"/>
  <c r="F62" i="12" s="1"/>
  <c r="K62" i="12" s="1"/>
  <c r="G61" i="12"/>
  <c r="F61" i="12" s="1"/>
  <c r="K61" i="12" s="1"/>
  <c r="G60" i="12"/>
  <c r="F60" i="12" s="1"/>
  <c r="K60" i="12" s="1"/>
  <c r="G59" i="12"/>
  <c r="F59" i="12" s="1"/>
  <c r="K59" i="12" s="1"/>
  <c r="G58" i="12"/>
  <c r="F58" i="12" s="1"/>
  <c r="K58" i="12" s="1"/>
  <c r="G57" i="12"/>
  <c r="F57" i="12" s="1"/>
  <c r="K57" i="12" s="1"/>
  <c r="G56" i="12"/>
  <c r="F56" i="12" s="1"/>
  <c r="K56" i="12" s="1"/>
  <c r="G46" i="12"/>
  <c r="F46" i="12" s="1"/>
  <c r="J46" i="12" s="1"/>
  <c r="G45" i="12"/>
  <c r="F45" i="12" s="1"/>
  <c r="H45" i="12" s="1"/>
  <c r="G44" i="12"/>
  <c r="F44" i="12" s="1"/>
  <c r="I44" i="12" s="1"/>
  <c r="G43" i="12"/>
  <c r="F43" i="12" s="1"/>
  <c r="J43" i="12" s="1"/>
  <c r="G42" i="12"/>
  <c r="F42" i="12" s="1"/>
  <c r="J42" i="12" s="1"/>
  <c r="G41" i="12"/>
  <c r="F41" i="12" s="1"/>
  <c r="I41" i="12" s="1"/>
  <c r="G40" i="12"/>
  <c r="F40" i="12" s="1"/>
  <c r="I40" i="12" s="1"/>
  <c r="G39" i="12"/>
  <c r="F39" i="12" s="1"/>
  <c r="J39" i="12" s="1"/>
  <c r="G38" i="12"/>
  <c r="F38" i="12" s="1"/>
  <c r="K38" i="12" s="1"/>
  <c r="G37" i="12"/>
  <c r="F37" i="12" s="1"/>
  <c r="H37" i="12" s="1"/>
  <c r="G26" i="12"/>
  <c r="F26" i="12" s="1"/>
  <c r="I26" i="12" s="1"/>
  <c r="G25" i="12"/>
  <c r="F25" i="12" s="1"/>
  <c r="K25" i="12" s="1"/>
  <c r="G24" i="12"/>
  <c r="F24" i="12" s="1"/>
  <c r="J24" i="12" s="1"/>
  <c r="G23" i="12"/>
  <c r="F23" i="12" s="1"/>
  <c r="I23" i="12" s="1"/>
  <c r="G22" i="12"/>
  <c r="F22" i="12" s="1"/>
  <c r="I22" i="12" s="1"/>
  <c r="G21" i="12"/>
  <c r="F21" i="12" s="1"/>
  <c r="K21" i="12" s="1"/>
  <c r="G20" i="12"/>
  <c r="F20" i="12" s="1"/>
  <c r="J20" i="12" s="1"/>
  <c r="G19" i="12"/>
  <c r="F19" i="12" s="1"/>
  <c r="I19" i="12" s="1"/>
  <c r="G18" i="12"/>
  <c r="F18" i="12" s="1"/>
  <c r="I18" i="12" s="1"/>
  <c r="G17" i="12"/>
  <c r="F17" i="12" s="1"/>
  <c r="K17" i="12" s="1"/>
  <c r="O57" i="11"/>
  <c r="I23" i="11"/>
  <c r="I24" i="11"/>
  <c r="I25" i="11"/>
  <c r="I26" i="11"/>
  <c r="I27" i="11"/>
  <c r="I28" i="11"/>
  <c r="I29" i="11"/>
  <c r="I30" i="11"/>
  <c r="I31" i="11"/>
  <c r="I32" i="11"/>
  <c r="I33" i="11"/>
  <c r="I34" i="11"/>
  <c r="I35" i="11"/>
  <c r="I36" i="11"/>
  <c r="I37" i="11"/>
  <c r="I38" i="11"/>
  <c r="I39" i="11"/>
  <c r="I40" i="11"/>
  <c r="I41" i="11"/>
  <c r="I42" i="11"/>
  <c r="I43" i="11"/>
  <c r="I44" i="11"/>
  <c r="H23" i="11"/>
  <c r="H24" i="11"/>
  <c r="H25" i="11"/>
  <c r="H26" i="11"/>
  <c r="H27" i="11"/>
  <c r="H28" i="11"/>
  <c r="H29" i="11"/>
  <c r="H30" i="11"/>
  <c r="H31" i="11"/>
  <c r="H32" i="11"/>
  <c r="H33" i="11"/>
  <c r="H34" i="11"/>
  <c r="H35" i="11"/>
  <c r="H36" i="11"/>
  <c r="H37" i="11"/>
  <c r="H38" i="11"/>
  <c r="H39" i="11"/>
  <c r="H40" i="11"/>
  <c r="H41" i="11"/>
  <c r="H42" i="11"/>
  <c r="H43" i="11"/>
  <c r="H44" i="11"/>
  <c r="G23" i="11"/>
  <c r="G24" i="11"/>
  <c r="G25" i="11"/>
  <c r="G26" i="11"/>
  <c r="G27" i="11"/>
  <c r="G28" i="11"/>
  <c r="G29" i="11"/>
  <c r="G30" i="11"/>
  <c r="G31" i="11"/>
  <c r="G32" i="11"/>
  <c r="G33" i="11"/>
  <c r="G34" i="11"/>
  <c r="G35" i="11"/>
  <c r="G36" i="11"/>
  <c r="G37" i="11"/>
  <c r="G38" i="11"/>
  <c r="G39" i="11"/>
  <c r="G40" i="11"/>
  <c r="G41" i="11"/>
  <c r="G42" i="11"/>
  <c r="G43" i="11"/>
  <c r="G44" i="11"/>
  <c r="F23" i="11"/>
  <c r="F24" i="11"/>
  <c r="F25" i="11"/>
  <c r="F26" i="11"/>
  <c r="F27" i="11"/>
  <c r="F28" i="11"/>
  <c r="F29" i="11"/>
  <c r="F30" i="11"/>
  <c r="F31" i="11"/>
  <c r="F32" i="11"/>
  <c r="F33" i="11"/>
  <c r="F34" i="11"/>
  <c r="F35" i="11"/>
  <c r="F36" i="11"/>
  <c r="F37" i="11"/>
  <c r="F38" i="11"/>
  <c r="F39" i="11"/>
  <c r="F40" i="11"/>
  <c r="F41" i="11"/>
  <c r="F42" i="11"/>
  <c r="F43" i="11"/>
  <c r="F44" i="11"/>
  <c r="E23" i="11"/>
  <c r="E24" i="11"/>
  <c r="E25" i="11"/>
  <c r="E26" i="11"/>
  <c r="E27" i="11"/>
  <c r="E28" i="11"/>
  <c r="E29" i="11"/>
  <c r="E30" i="11"/>
  <c r="E31" i="11"/>
  <c r="E32" i="11"/>
  <c r="E33" i="11"/>
  <c r="E34" i="11"/>
  <c r="E35" i="11"/>
  <c r="E36" i="11"/>
  <c r="E37" i="11"/>
  <c r="E38" i="11"/>
  <c r="E39" i="11"/>
  <c r="E40" i="11"/>
  <c r="E41" i="11"/>
  <c r="E42" i="11"/>
  <c r="E43" i="11"/>
  <c r="E44" i="11"/>
  <c r="M23" i="11"/>
  <c r="N23" i="11"/>
  <c r="O23" i="11"/>
  <c r="P23" i="11"/>
  <c r="M24" i="11"/>
  <c r="N24" i="11"/>
  <c r="O24" i="11"/>
  <c r="P24" i="11"/>
  <c r="M25" i="11"/>
  <c r="N25" i="11"/>
  <c r="O25" i="11"/>
  <c r="P25" i="11"/>
  <c r="M26" i="11"/>
  <c r="N26" i="11"/>
  <c r="O26" i="11"/>
  <c r="P26" i="11"/>
  <c r="M27" i="11"/>
  <c r="N27" i="11"/>
  <c r="O27" i="11"/>
  <c r="P27" i="11"/>
  <c r="M28" i="11"/>
  <c r="N28" i="11"/>
  <c r="O28" i="11"/>
  <c r="P28" i="11"/>
  <c r="M29" i="11"/>
  <c r="N29" i="11"/>
  <c r="O29" i="11"/>
  <c r="P29" i="11"/>
  <c r="M30" i="11"/>
  <c r="N30" i="11"/>
  <c r="O30" i="11"/>
  <c r="P30" i="11"/>
  <c r="M31" i="11"/>
  <c r="N31" i="11"/>
  <c r="O31" i="11"/>
  <c r="P31" i="11"/>
  <c r="M32" i="11"/>
  <c r="N32" i="11"/>
  <c r="O32" i="11"/>
  <c r="P32" i="11"/>
  <c r="M33" i="11"/>
  <c r="N33" i="11"/>
  <c r="O33" i="11"/>
  <c r="P33" i="11"/>
  <c r="M34" i="11"/>
  <c r="N34" i="11"/>
  <c r="O34" i="11"/>
  <c r="P34" i="11"/>
  <c r="M35" i="11"/>
  <c r="N35" i="11"/>
  <c r="O35" i="11"/>
  <c r="P35" i="11"/>
  <c r="M36" i="11"/>
  <c r="N36" i="11"/>
  <c r="O36" i="11"/>
  <c r="P36" i="11"/>
  <c r="M37" i="11"/>
  <c r="N37" i="11"/>
  <c r="O37" i="11"/>
  <c r="P37" i="11"/>
  <c r="M38" i="11"/>
  <c r="N38" i="11"/>
  <c r="O38" i="11"/>
  <c r="P38" i="11"/>
  <c r="M39" i="11"/>
  <c r="N39" i="11"/>
  <c r="O39" i="11"/>
  <c r="P39" i="11"/>
  <c r="M40" i="11"/>
  <c r="N40" i="11"/>
  <c r="O40" i="11"/>
  <c r="P40" i="11"/>
  <c r="M41" i="11"/>
  <c r="N41" i="11"/>
  <c r="O41" i="11"/>
  <c r="P41" i="11"/>
  <c r="M42" i="11"/>
  <c r="N42" i="11"/>
  <c r="O42" i="11"/>
  <c r="P42" i="11"/>
  <c r="M43" i="11"/>
  <c r="N43" i="11"/>
  <c r="O43" i="11"/>
  <c r="P43" i="11"/>
  <c r="M44" i="11"/>
  <c r="N44" i="11"/>
  <c r="O44" i="11"/>
  <c r="P44" i="11"/>
  <c r="M45" i="11"/>
  <c r="N45" i="11"/>
  <c r="O45" i="11"/>
  <c r="P45" i="11"/>
  <c r="M46" i="11"/>
  <c r="N46" i="11"/>
  <c r="O46" i="11"/>
  <c r="P46" i="11"/>
  <c r="M57" i="11"/>
  <c r="N57" i="11"/>
  <c r="P57" i="11"/>
  <c r="M58" i="11"/>
  <c r="N58" i="11"/>
  <c r="O58" i="11"/>
  <c r="P58" i="11"/>
  <c r="M59" i="11"/>
  <c r="N59" i="11"/>
  <c r="O59" i="11"/>
  <c r="P59" i="11"/>
  <c r="M60" i="11"/>
  <c r="N60" i="11"/>
  <c r="O60" i="11"/>
  <c r="P60" i="11"/>
  <c r="M61" i="11"/>
  <c r="N61" i="11"/>
  <c r="O61" i="11"/>
  <c r="P61" i="11"/>
  <c r="M62" i="11"/>
  <c r="N62" i="11"/>
  <c r="O62" i="11"/>
  <c r="P62" i="11"/>
  <c r="M63" i="11"/>
  <c r="N63" i="11"/>
  <c r="O63" i="11"/>
  <c r="P63" i="11"/>
  <c r="I29" i="3"/>
  <c r="I27" i="3"/>
  <c r="I28" i="3"/>
  <c r="H27" i="3"/>
  <c r="H28" i="3"/>
  <c r="H29" i="3"/>
  <c r="G27" i="3"/>
  <c r="G28" i="3"/>
  <c r="G29" i="3"/>
  <c r="P17" i="3"/>
  <c r="P18" i="3"/>
  <c r="P19" i="3"/>
  <c r="O17" i="3"/>
  <c r="O18" i="3"/>
  <c r="O19" i="3"/>
  <c r="N17" i="3"/>
  <c r="N18" i="3"/>
  <c r="N19" i="3"/>
  <c r="M17" i="3"/>
  <c r="M18" i="3"/>
  <c r="M19" i="3"/>
  <c r="I18" i="3"/>
  <c r="I19" i="3"/>
  <c r="I20" i="3"/>
  <c r="H18" i="3"/>
  <c r="H19" i="3"/>
  <c r="H20" i="3"/>
  <c r="G18" i="3"/>
  <c r="G19" i="3"/>
  <c r="G20" i="3"/>
  <c r="F18" i="3"/>
  <c r="F19" i="3"/>
  <c r="F20" i="3"/>
  <c r="E18" i="3"/>
  <c r="E19" i="3"/>
  <c r="E20" i="3"/>
  <c r="D9" i="11" l="1"/>
  <c r="D26" i="3"/>
  <c r="D8" i="11"/>
  <c r="K26" i="12"/>
  <c r="K24" i="12"/>
  <c r="K23" i="12"/>
  <c r="K22" i="12"/>
  <c r="K20" i="12"/>
  <c r="K19" i="12"/>
  <c r="K18" i="12"/>
  <c r="K37" i="12"/>
  <c r="K46" i="12"/>
  <c r="K45" i="12"/>
  <c r="K44" i="12"/>
  <c r="K43" i="12"/>
  <c r="K42" i="12"/>
  <c r="K41" i="12"/>
  <c r="K40" i="12"/>
  <c r="K39" i="12"/>
  <c r="J76" i="12"/>
  <c r="J79" i="12"/>
  <c r="J80" i="12"/>
  <c r="J84" i="12"/>
  <c r="J81" i="12"/>
  <c r="I81" i="12"/>
  <c r="H81" i="12"/>
  <c r="I82" i="12"/>
  <c r="H82" i="12"/>
  <c r="J82" i="12"/>
  <c r="J83" i="12"/>
  <c r="I83" i="12"/>
  <c r="H83" i="12"/>
  <c r="J77" i="12"/>
  <c r="I77" i="12"/>
  <c r="H77" i="12"/>
  <c r="J78" i="12"/>
  <c r="I78" i="12"/>
  <c r="H78" i="12"/>
  <c r="J85" i="12"/>
  <c r="I85" i="12"/>
  <c r="H85" i="12"/>
  <c r="H76" i="12"/>
  <c r="H80" i="12"/>
  <c r="H84" i="12"/>
  <c r="I76" i="12"/>
  <c r="I80" i="12"/>
  <c r="I84" i="12"/>
  <c r="H79" i="12"/>
  <c r="I79" i="12"/>
  <c r="J60" i="12"/>
  <c r="I60" i="12"/>
  <c r="H60" i="12"/>
  <c r="J56" i="12"/>
  <c r="I56" i="12"/>
  <c r="H56" i="12"/>
  <c r="J57" i="12"/>
  <c r="I57" i="12"/>
  <c r="H57" i="12"/>
  <c r="H58" i="12"/>
  <c r="J58" i="12"/>
  <c r="I58" i="12"/>
  <c r="I59" i="12"/>
  <c r="J59" i="12"/>
  <c r="H59" i="12"/>
  <c r="J61" i="12"/>
  <c r="I61" i="12"/>
  <c r="H61" i="12"/>
  <c r="J62" i="12"/>
  <c r="H62" i="12"/>
  <c r="I62" i="12"/>
  <c r="I63" i="12"/>
  <c r="H63" i="12"/>
  <c r="J63" i="12"/>
  <c r="J64" i="12"/>
  <c r="I64" i="12"/>
  <c r="H64" i="12"/>
  <c r="J65" i="12"/>
  <c r="I65" i="12"/>
  <c r="H65" i="12"/>
  <c r="J38" i="12"/>
  <c r="I38" i="12"/>
  <c r="H38" i="12"/>
  <c r="H21" i="12"/>
  <c r="J21" i="12"/>
  <c r="I21" i="12"/>
  <c r="J25" i="12"/>
  <c r="H25" i="12"/>
  <c r="I25" i="12"/>
  <c r="H17" i="12"/>
  <c r="J17" i="12"/>
  <c r="I17" i="12"/>
  <c r="H19" i="12"/>
  <c r="H23" i="12"/>
  <c r="I39" i="12"/>
  <c r="I43" i="12"/>
  <c r="H18" i="12"/>
  <c r="H22" i="12"/>
  <c r="H26" i="12"/>
  <c r="J23" i="12"/>
  <c r="H41" i="12"/>
  <c r="J37" i="12"/>
  <c r="J41" i="12"/>
  <c r="J45" i="12"/>
  <c r="H39" i="12"/>
  <c r="H43" i="12"/>
  <c r="H20" i="12"/>
  <c r="H24" i="12"/>
  <c r="J40" i="12"/>
  <c r="J44" i="12"/>
  <c r="I37" i="12"/>
  <c r="I45" i="12"/>
  <c r="I20" i="12"/>
  <c r="I24" i="12"/>
  <c r="J18" i="12"/>
  <c r="J22" i="12"/>
  <c r="J26" i="12"/>
  <c r="H40" i="12"/>
  <c r="H44" i="12"/>
  <c r="J19" i="12"/>
  <c r="H42" i="12"/>
  <c r="H46" i="12"/>
  <c r="I42" i="12"/>
  <c r="I46" i="12"/>
  <c r="G19" i="11"/>
  <c r="G18" i="11"/>
  <c r="G20" i="11"/>
  <c r="G17" i="11"/>
  <c r="O20" i="11"/>
  <c r="P52" i="11"/>
  <c r="O18" i="11"/>
  <c r="O17" i="11"/>
  <c r="P54" i="11"/>
  <c r="P53" i="11"/>
  <c r="P51" i="11"/>
  <c r="O19" i="11"/>
  <c r="O12" i="3"/>
  <c r="O14" i="3"/>
  <c r="H14" i="3"/>
  <c r="H12" i="3"/>
  <c r="H11" i="3"/>
  <c r="E71" i="12" l="1"/>
  <c r="E73" i="12"/>
  <c r="E53" i="12"/>
  <c r="E51" i="12"/>
  <c r="E34" i="12"/>
  <c r="E31" i="12"/>
  <c r="E12" i="12"/>
  <c r="E14" i="12"/>
  <c r="H15" i="3"/>
  <c r="H13" i="3"/>
  <c r="O11" i="3"/>
  <c r="O13" i="3"/>
  <c r="G11" i="10" l="1"/>
  <c r="E11" i="10"/>
  <c r="G10" i="10"/>
  <c r="E1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1E39DE-15A2-4198-B2AF-38A51EC71F29}" keepAlive="1" name="Consulta - DATASET LIMPIO" description="Conexión a la consulta 'DATASET LIMPIO' en el libro." type="5" refreshedVersion="8" background="1" saveData="1">
    <dbPr connection="Provider=Microsoft.Mashup.OleDb.1;Data Source=$Workbook$;Location=&quot;DATASET LIMPIO&quot;;Extended Properties=&quot;&quot;" command="SELECT * FROM [DATASET LIMPIO]"/>
  </connection>
</connections>
</file>

<file path=xl/sharedStrings.xml><?xml version="1.0" encoding="utf-8"?>
<sst xmlns="http://schemas.openxmlformats.org/spreadsheetml/2006/main" count="9865" uniqueCount="3318">
  <si>
    <t>Duración (segundos)</t>
  </si>
  <si>
    <t>Tipo de publicación</t>
  </si>
  <si>
    <t>Visualizaciones</t>
  </si>
  <si>
    <t>Alcance</t>
  </si>
  <si>
    <t>Me gusta</t>
  </si>
  <si>
    <t>Veces que se compartió</t>
  </si>
  <si>
    <t>Seguimientos</t>
  </si>
  <si>
    <t>Comentarios</t>
  </si>
  <si>
    <t>Veces que se guardó</t>
  </si>
  <si>
    <t>🚙 Después de numerosos rumores sobre su salida, finalmente la compañía japonesa Nissan anunció que dejará Córdoba a finales del 2025. En la planta de Santa Isabel, la empresa produce junto a Renault las pick-ups Frontier y Alaskan. La decisión marca el fin del proyecto conjunto que ambas compañías iniciaron en 2018, tras una inversión de 600 millones de dólares, y afectará a unos 300 operarios que actualmente trabajan en la línea de ensamblaje.
🔎 La posibilidad del cierre había comenzado a circular a finales del año pasado y tomó mayor fuerza en febrero, cuando se implementaron paradas de producción y se redujo la actividad a un solo turno, con un esquema de suspensiones que afectó a más de 250 empleados.
📉 El cierre de Nissan supone un enorme golpe a la industria cordobesa en general y al entramado automotriz, autopartista y metalmecánico en particular. Es un golpe significativo a la publicitada intención del gobierno de presentar a Córdoba como un polo de producción de pick ups y vehículos utilitarios, que para ello invirtió en subsidios y beneficios fiscales. Nada de eso parece haber sido suficiente para los números de Nissan que confirmó a las autoridades la decisión de cerrar su planta local.
🚗 Por otra parte, Renault dejaría de fabricar los modelos Logan, Sandero y Stepway, además de la ya mencionada Alaskan. Sin embargo, este anuncio todavía no se ha hecho de manera oficial.
📌 Finalmente, con respecto a la situación de la industria automotriz en Córdoba, cabe señalar que Stellantis-Fiat paralizó recientemente su producción en la planta del barrio Ferreyra en la ciudad de Córdoba, aunque se aclaró que fue por cuestiones técnicas.
#Cuchá #Automotriz #IndustriaAutomotriz #Córdoba</t>
  </si>
  <si>
    <t>📌 El nuevo acuerdo con el FMI, aprobado por DNU, marca un hecho inédito en la relación entre Argentina y el organismo. En un contexto económico crítico, el Gobierno busca reestructurar deudas y estabilizar variables clave como la inflación y las reservas.
🔁 Este acuerdo busca reestructurar compromisos previos, particularmente el de 2022, que a su vez intentó corregir el préstamo récord de 2018 durante la gestión de Mauricio Macri. En aquel entonces, Argentina obtuvo un préstamo de 57.000 millones de dólares, el mayor monto otorgado por el FMI hasta la fecha, aunque finalmente se desembolsaron 44.000 millones.
📉 Anteriormente, el acuerdo más grande alcanzado por el FMI había sido de 8.981 millones de dólares en 2003. Estos fondos fueron cancelados durante la presidencia de Néstor Kirchner en 2005, e implicaron la salida del estado de cesación de pagos en el que el país se encontraba desde 2001.
⚠️ Argentina enfrenta desde hace décadas problemas macroeconómicos estructurales como alta inflación, déficit fiscal y restricciones cambiarias. Si bien la relación con el FMI ha sido una constante en la historia económica nacional, este acuerdo se produce en un contexto que trasciende los tradicionales ciclos de «stop and go» y plantea desafíos de largo plazo para la estabilidad del país.
📊 Algunas de las variables económicas que el Gobierno considera clave para justificar este acuerdo incluyen una inflación en niveles históricamente elevados, reservas internacionales en niveles críticos y dificultades en el acceso al crédito internacional.
📚 Conocé el historial completo de acuerdos entre Argentina y el FMI accediendo a fmi.juanronco.com.ar, donde se recopilan datos detallados sobre cada entendimiento, con información sobre fechas, montos y condiciones.
Nota completa en cucha.com.ar
#Argentina #FMI #Economía #ActualidadArgentina #Cucha</t>
  </si>
  <si>
    <t>Hay conmoción en las Sierras Chicas por los tres femicidios ocurridos en cuatro días. El viernes por la tarde estaba programada una marcha en Río Ceballos para pedir justicia por Valeria y Verónica, las dos primeras víctimas, y unos minutos antes llegó la noticia de que se confirmaba un tercer crimen. 
El primer caso ocurrió el lunes 24, alrededor de las 19hs, en #RíoCeballos. Walter del Pilar Bogado (30) se presentó en la comisaría y le contó a los uniformados que su novia, Valeria Laviani (50), había sufrido un ataque de epilepsia. La policía fue hasta el domicilio y encontró el cuerpo de la mujer ensangrentado, con lesiones evidentemente ajenas al relato de su pareja. Del Pilar Bogado quedó inmediatamente detenido.
En la madrugada del miércoles 26, en la localidad de #LaGranja, ocurrió el segundo caso. La víctima fue Verónica Torres Zorman (29) y el femicida su expareja, el paraguayo Porfilo Romero (57), quien se suicidó tras el hecho. Venían atravesando un proceso de separación desde hace unos tres meses.
Luego de estos hechos, se organizó la "Marcha en Sierras Chicas por Valeria y Verónica”, para el viernes a las 18:30hs en Río Ceballos. Sin embargo, pasadas las cuatro de la tarde, la policía dio cuenta de un nuevo asesinato, este caso una mujer en el barrio Gobernador Pizarro, ubicado en la periferia de #Unquillo. Según los primeros indicios, Alejandra Noelia Moyano (30) habría fallecido por estrangulamiento. En el lugar fue detenido un sospechoso de 33 años.
Bajo este clima de opresión, la movilización del viernes recorrió la calle San Martín, la principal arteria de Río Ceballos, donde los manifestantes caminaron con pancartas para expresar el repudio a la violencia machista. La falta de presupuesto para los espacios de contención hacia las mujeres que padecen violencia de género fue uno de los puntos centrales del reclamo que se hizo escuchar en las #SierrasChicas.
Fotos: @cabraldelmonte para @lmdiario y @niunamenoscba
#Cuchá #Género #ViolenciaDeGénero #NiUnaMenos #Femicidio</t>
  </si>
  <si>
    <t>🚫 Encerrar jóvenes no resuelve el problema de fondo, lo agrava, explica Agustín Arzamendia. Más desigualdad, más estigmatización.
📊 En Córdoba, de 171 mil adolescentes de 13 a 15 años, solo 181 tuvieron causas judiciales en 2024 y apenas 3 en homicidios. ¿Estos números justifican bajar la edad de imputabilidad? Para el autor de Planificar la esperanza, no: esta medida solo busca castigar.
👁️ El 65% de los adolescentes bajo cuidado de SeNAF no tiene cuidados parentales y el 13% está en conflicto con la ley penal. ¿La raíz del problema? Una vulnerabilidad previa que el Estado no supo ni quiso contener.
💥 Frente al miedo y la represión, hay otro camino: fortalecer espacios como las CAAC, donde se acompaña y contiene a jóvenes desde la salud mental, el juego, el trabajo y la educación. Planificar la esperanza es apostar a un futuro con justicia social ✊.
📱 Nota completa en 👉 cucha.com.ar (link en la bio)
✍️ Por @tato.arzamendia</t>
  </si>
  <si>
    <t>🦅 Un helicóptero con la inscripción de Dracma S.A. sobrevoló de manera indebida el espacio aéreo del Parque Nacional Quebrada del Condorito. La empresa informó que el helicóptero fue vendido en 2024 y ya no pertenece a la empresa. 
🚁 El sobrevuelo generó un impacto negativo en las aves que habitan en la región. Entidades ambientales hicieron públicas las imágenes y exigieron respuestas a las autoridades. El Parque es de administración nacional.
#Cuchá #Cóndor #cóndores #ParqueNacional #QuebradaDelCondorito #Helicóptero #Fauna #Naturaleza #Aves #condor #Ambiente #Proteccionismo #PeligroDeExtinición</t>
  </si>
  <si>
    <t>📝 Abrieron las inscripciones para más de 400 actividades gratuitas en los Parques Educativos de Córdoba
🏫 La Municipalidad de Córdoba, a través de la Secretaría de Educación, habilitó las inscripciones para una nueva edición anual de actividades en los Parques Educativos. Se trata de una propuesta gratuita y abierta a todas las edades, con más de 400 talleres y espacios formativos distribuidos en distintas instituciones de la ciudad.
💡 La oferta incluye cursos y talleres en áreas tan diversas como tecnología, arte, deporte, recreación y oficios. Entre las propuestas más destacadas se encuentran: inglés, informática, programación, robótica, violín, piano, radioteatro, streaming, pastelería, panadería, cerámica, tejido y cocina.
🏃‍♀️ También hay espacios vinculados al movimiento y la salud como pilates, yoga, gimnasia funcional, aquagym, danza, folklore, acrotela, zumba, natación, fútbol, básquet, voley, handball, atletismo y patín, entre otros.
🌱 La iniciativa busca garantizar el acceso a actividades educativas, deportivas y culturales a vecinos y vecinas de todas las edades, con una lógica territorial y comunitaria que fortalece los vínculos barriales.
📍 Las inscripciones se realizan de manera presencial en cada Parque Educativo, de lunes a viernes entre las 9:00 y las 18:00.
📌 Requisitos:
🔸 Fotocopia de DNI
🔸 Declaración jurada (se completa en el Parque)
🔸 CUS para menores de edad
🔸 Ficha médica para mayores de 18 años (puede completarse en el lugar)
📚 La propuesta forma parte del programa Ciudad Inclusiva, con el objetivo de seguir ampliando derechos y oportunidades educativas en los barrios de Córdoba.
#Córdoba #ParquesEducativos #Educación #TalleresGratuitos</t>
  </si>
  <si>
    <t>💬 La periodista Estefanía Pozzo llega a Córdoba para participar del ciclo "Charlas F5: para actualizar ideas", un ciclo que propone debates sobre el presente y el futuro. La presentación lleva por título "Criptoconfusión: cómo invertir sin ser estafado" y será el viernes 28 de marzo a las 18:00hs en el Centro Cultural España Córdoba, con entrada libre y gratuita.
✅ ¿Las criptomonedas son el futuro o una burbuja lista para explotar? ¿Cómo diferenciar una inversión legítima de una estafa? Estas y otras preguntas serán el eje del encuentro, que busca ofrecer herramientas para evitar estafas, invertir con seguridad y comprender el fenómeno de las finanzas digitales y su impacto en la economía local y global.
🔎 @estipozzo es una periodista especializada en temas económicos y financieros, nacida en Córdoba, Licenciada en Comunicación Social por la UNC y autora del libro “Es la Economía, vos no sos estupida”. Actualmente dirige el Buenos Aires Herald, es columnista en C5N, y es docente de la Facultad de Ciencias Sociales de la Universidad de Buenos Aires.
📌 Cabe mencionar que el legislador Matías Chamorro oficiará de moderador, además de ser uno de los impulsores del ciclo. 
#Cuchá #Cripto #Criptomonedas #Economía #Criptoestafa</t>
  </si>
  <si>
    <t>🎶 La cantante Paula Maffía llega a Córdoba con una gira por cuatro localidades. Con más de 20 años de trayectoria, la artista se encuentra grabando su tercer disco solista y escribiendo su segundo libro para Planeta. En 2023 estrenó el proyecto "Lesbiandrama" con Lucy Patané editando un EP del mismo nombre, y en 2024 un sencillo llamado "Canciones de Amor". 
▶️ El primer concierto será este jueves 27 de Marzo a las 21hs en Puerta276, en el centro de la ciudad de Córdoba. Luego, seguirá la gira el viernes 28 en Otilia (Tanti), sábado 29 en La Sidrería (Villa General Belgrano) y domingo 30 en Titiriseres (Villa las Rosas). Maffía traerá su voz y guitarrra en shows tan íntimos como rockeros.
☑️ Paula consecha hoy los frutos de una trayectoria larga, con actuaciones en grandes festivales y varias nominaciones a los Premios Gardel. El 2025 la encuentra grabando, escribiendo y tocando rumbo al Quilmes Rock 2025 el 6 de abril.
#Cuchá #Cultura #Música #PaulaMaffía #Maffía</t>
  </si>
  <si>
    <t>Miguel Abuelo dejó una marca indeleble en nuestro #RockNacional. Falleció en marzo de 1988 a causa del #sida. Lo recordamos con una presentación íntima, solo con su guitarra.
#Cuchá #MiguelAbuelo #Rock #Música #LosAbuelosDeLaNada</t>
  </si>
  <si>
    <t>🌹 Así se vivió la marcha del 24 de marzo en los distintos rincones de nuestra provincia ✊🏽. A 49 años del golpe de Estado, miles de personas se movilizaron en distintas localidades de Córdoba para alzar la voz por memoria, verdad y justicia 📣. El compromiso con la historia y los derechos humanos se hizo sentir en cada rincón.
📸 @jmr.fotografias (Río Cuarto)
📸 @felipe.caselino (Villa María)
📸 @zolparrado (Calamuchita)
📸 @cosquinoficial (Cosquín)
#24DeMarzo #MemoriaVerdadJusticia #Córdoba #RioCuarto #VillaMaría #Calamuchita #Cosquin</t>
  </si>
  <si>
    <t>A 49 años del golpe de estado que instauró la dictadura cívico militar, las calles de Córdoba se llenaron de miles de personas a pesar de la lluvia. El evento es organizado cada año por la Mesa Provincial de Trabajo por los Derechos Humanos, y logró reunir a organizaciones de derechos humanos, organizaciones sociales, gremios, partidos, asociaciones barriales, bibliotecas, grupos culturales y muchos espacios más que recorrieron el centro de la ciudad con banderas y consignas en defensa de la democracia.
El lema de este año fue “Frente a la crueldad y la impunidad, la Memoria nos une por un país más solidario”. El recorrido partió desde Colón y Cañada, pasadas las 17:30hs. Una vez en Plaza Vélez Sarsfield, se realizó la lectura del documento que se redacta cada año y hubo intervenciones artísticas, como la actuación del Dúo Coplanacu, entre otros.
Según precisó la Mesa Provincial de Trabajo de Derechos Humanos de Córdoba, hubo más de 150 mil personas marchando por las calles de la ciudad.
#Cuchá #DerechosHumanos #24DeMarzo #MemoriaVerdadYJusticia #NuncaMás #Córdoba #cordobeses #cordoba</t>
  </si>
  <si>
    <t>🇦🇷💰 Nuevo acuerdo con el FMI: ¿qué cambia y por qué es clave?
El Gobierno nacional formalizó un nuevo acuerdo con el Fondo Monetario Internacional (FMI), pero esta vez lo hizo de una forma inédita: a través de un Decreto de Necesidad y Urgencia (DNU), aprobado por la Cámara de Diputados con 129 votos afirmativos. 
🔎 5 claves para entender: 1️⃣ Es la primera vez que un acuerdo con el FMI se sella vía DNU. 2️⃣ Apunta a reordenar compromisos previos, incluidos los del préstamo récord de 2018. 3️⃣ Luis Caputo, actual ministro de Economía, vuelve a ser protagonista como en aquel entonces. 4️⃣ El FMI cambió sus criterios y hoy ofrece líneas de crédito más flexibles. 5️⃣ Argentina sigue enfrentando problemas estructurales como inflación, déficit y escasez de reservas.
📊 El Gobierno justifica esta decisión en medio de inflación récord, reservas internacionales críticas y dificultades para acceder al crédito internacional. El acuerdo reaviva el debate sobre la relación histórica del país con el FMI y los desafíos que siguen en pie.
🔗 Quienes deseen profundizar en la historia de los acuerdos entre Argentina y el FMI pueden acceder a fmi.juanronco.com.ar, donde se recopilan datos detallados sobre cada entendimiento, con información sobre fechas, montos y condiciones.
📰 Leé la nota completa en cucha.com.ar o ingresando al link en la bio.
#FMI #Argentina #AcuerdoFMI #LuisCaputo #DNU #Economía #Córdoba #ActualidadCBA #Cucha</t>
  </si>
  <si>
    <t>▶️ Hace más de un mes que la familia de Andrés Luque lo busca desesperadamente. El hombre de 71 años desapareció el 10 de febrero de su hogar, en calle Tucumán al 2200 del barrio Alta Córdoba. Andrés aparentemente se fue de su departamento dejando la radio prendida, sus pertenencias, la tarjeta del colectivo y medicamentos sobre la mesa, como quien vuelve enseguida. Desde ese entonces no se sabe nada de él.
🔎 Es un paciente diabético insulina dependiente y celíaco. Esto complica aún más el panorama debido a que si pasa más de tres días sin insulina puede sufrir una gran descompensación. “Su glucómetro indica que se midió la glucemia por última vez el 9 de febrero. Su cuaderno de registro de ingestas Lunes 10″, explicó Javier Luque su hijo a La Voz del Interior. En su casa no hay signos de violencia que pueden indicar un posible asalto. 
📌 La causa está en la Unidad Judicial número 14 a cargo del fiscal Iván Rodríguez.
💬 “No tiene problemas mentales ni hubo ningún conflicto familiar. El ultimo movimiento que hizo fue con la tarjeta de débito, porque compró un jugo en una almacén. Su tarjeta del colectivo también quedó en su casa. Averiguamos en la morgue y en los hospitales y nadie sabe nada. Sospechamos que pueda estar internado con otro nombre”, le agregó a Canal 10.
ℹ️ Andrés tiene 71 años, mide 1,69m, es de contextura delgada y diabético. Si tuviera información para aportar, puede comunicarse a: unidad judicial 14 4336031/33 — 4481016 (interno 34261) familia : 3517373135.
#Cuchá #Córdoba #cordobeses #cordoba #AltaCórdoba #Cofico</t>
  </si>
  <si>
    <t>📸 Cientos de periodistas y fotógrafos cordobeses se reunieron en la Plaza San Martín para exigir justicia por el fotoperiodista Pablo Grillo, gravemente herido mientras cubría la protesta de jubilados frente al Congreso Nacional. Además, se hicieron presentes numerosos jubilados.
ℹ️ Grillo, de 35 años, fue impactado en la cabeza por un cartucho de gas lacrimógeno disparado por Gendarmería Nacional, lo que le provocó fractura de cráneo y pérdida de masa encefálica. Hasta el día de hoy lucha por su vida.
📌 A través de una investigación colaborativa, el colectivo Mapa de la Policía identificó al Cabo Primero Guerrero como el responsable del disparo con un lanzagases que dejó a Pablo gravemente herido. El camarazo no solo es un acto de solidaridad, sino también un grito conjunto contra la represión y la impunidad.
▶️ Te compartimos las mejores imágenes de la jornada por @negralangley
#Cuchá #PabloGrillo #Camarazo #PlazaSanMartín #Córdoba #cordobeses #CongresoNacional #Represión #TodosSomosPabloGrillo #LibertadDePrensa #NoALaRepresión #FotografiarNoEsDelito</t>
  </si>
  <si>
    <t>👏 ¡Felicidades para todo el pueblo #celeste! Hoy #Belgrano cumple 120 años, mucho más que un #club, es parte de la identidad de #Córdoba.
#120AñosBelgrano #LosPiratas #cordoba #cordobeses #fútbol #futbolcordobes #Cuchá #piratas #celestes #Alberdi</t>
  </si>
  <si>
    <t>📷 Con el propósito de exigir justicia, denunciar la violencia institucional y defender la libertad de prensa, este miércoles 19 de marzo a las 17 hs, trabajadores, medios y organizaciones de prensa realizarán un camarazo en la Plaza San Martín en solidaridad con el fotoperiodista Pablo Grillo, quien resultó gravemente herido mientras cubría una protesta de jubilados frente al Congreso Nacional en Buenos Aires.
✊ Grillo, de 35 años, fue impactado en la cabeza por un cartucho de gas lacrimógeno disparado por Gendarmería Nacional, lo que le provocó fractura de cráneo y pérdida de masa encefálica. El hecho ocurrió el 12 de marzo, durante una represión que dejó más de 670 heridos y más de 100 detenidos.
📢 Bajo la consigna "fotografiar no es delito", se convoca a fotoperiodistas, estudiantes, colectivos fotográficos, fotógrafos freelance y toda persona comprometida con la libertad de prensa y los derechos humanos.
📍Miércoles 19/03 | 17 hs | Plaza San Martín
#Córdoba #PabloGrillo #LibertadDePrensa #NoALaRepresión #FotografiarNoEsDelito #Camarazo #CuchaCBA #Represión</t>
  </si>
  <si>
    <t>📚 Durante la dictadura, decenas de estudiantes de la Universidad Nacional de Río Cuarto fueron perseguidos, detenidos o forzados al exilio. Muchos nunca pudieron volver a las aulas, perdiendo así la posibilidad de completar sus estudios. La universidad decidió reparar esta deuda histórica y rendir homenaje a quienes sufrieron la violencia del Estado.
🎓 Fueron 38 los estudiantes que cursaban en la UNRC y se vieron obligados a abandonar sus carreras entre 1974 y 1983. Solo seis lograron regresar años después y graduarse en esta casa de estudios, mientras que dos lo hicieron en universidades del exterior. El resto no tuvo la oportunidad de volver. Algunos debieron exiliarse para salvar sus vidas y, en cinco casos, sus legajos desaparecieron. Hoy, la UNRC se compromete a reconstruir su historia y reconocer oficialmente las razones de la interrupción de sus estudios.
💡 En este marco, el Consejo Superior de la universidad aprobó por unanimidad una iniciativa impulsada por el Observatorio de Derechos Humanos para reparar los legajos de estas personas y reconocer su derecho a la educación, interrumpido por la violencia de aquellos años oscuros. Se entregarán 33 legajos reparados y resoluciones especiales en los casos donde la documentación se perdió.
📍 El acto se realizará el viernes 21 de marzo a las 10 hs en el Aula Mayor de la UNRC. Para quienes se encuentran en el exterior, habrá participación virtual.
📖 Lee la nota completa en cucha.com.ar</t>
  </si>
  <si>
    <t>El 16 de marzo de 1840 nació José Gabriel Brochero, más conocido como el Cura Brochero. Su familia era de Santa Rosa de Río Primero, lugar en el que residió hasta que ingresó al Seminario Nuestra Señora de Loreto, donde sería ordenado sacerdote. Con 27 años se destacó notablemente en 1867 ante la epidemia de cólera que hubo en Córdoba: "Se le veía correr de enfermo en enfermo", cuentan los testimonios.
En 1869 fue elegido como vicario del departamento San Alberto, adonde llegó andando a lomo de mula, para instalarse en el pueblo de Villa del Tránsito (hoy Cura Brochero). Durante su curato asumió como propias las necesidades de la gente. Con sus manos construyó iglesias y capillas, levantó escuelas y oficinas de correos. Combatió el aislamiento abriendo caminos entre las montañas y animando a los pobladores a acompañarlo.
En su vejez, Brochero enfermó de lepra como resultado de convivir con enfermos con quienes hasta compartía el mate. Quedó sordo y ciego antes de morir, en 1914. Toda su misión fue a lomo de mula, codo a codo con los más humildes de Traslasierra. Es conocido como "El Cura Gaucho" y el "Pastor con olor a oveja". Fue beatificado en 2013 y, en 2016, el Papa Francisco lo declaró Santo. Los censores de la Iglesia que se oponían a su santificación manifestaron que algunas expresiones de Brochero se consideraban «vulgares» e impropias de los santos.
Además de ser el primer santo argentino que desarrolló su misión enteramente en el país, su figura hoy se suma a la de Mamá Antula, canonizada en 2024, como referentes de la fe y el compromiso social en Argentina.
#Cuchá #CuraBrochero #Brochero</t>
  </si>
  <si>
    <t>🙌 El artista Milo Lockett viene a Córdoba el 19 de marzo a presentar “un abrazo a la inclusión”, una cápsula de remeras con dibujos especialmente creados para la fundación Down Is Up Córdoba, en el marco del #21M Día Internacional del Síndrome de Down. La iniciativa tiene por objetivo recaudar fondos y para colaborar con las actividades y programas que llevan adelante. 
🔎 El evento será abierto al público en el Córdoba Shopping de 16.30 a 18:00hs y habrá un espacio de recreación para niños.
🎨 La cápsula de remeras se trata de una propuesta conceptual e inclusiva enfocada en una colaboración que combina el diseño y el arte. El dibujo representa el logo de la fundación adaptado al estilo de Lockett y la misma quedará a la venta en el shopping, o bien se podrá adquirir de manera virtual en web de la organización. 
💬 “Este año me eligieron para hacer su remera y yo pensé en una remera que tenga un abrazo, que es lo que necesitamos todos. Yo pienso que la inclusión es poder compartir, poder convivir y poder tener una mejor comunidad, y si queremos tener una mejor sociedad, tenemos que pensar en la inclusión y la inclusión es educación. Ahora espero que todos abracen este motivo, nos abracen y nos ayuden colaborando y se lleven esta remera con este hermoso mensaje” afirmó Milo.
📌 Las remeras son una edición limitada. Los talles disponibles son 8, 12 y 16 de niños a $15.000 y talle S, M, L, XL y XXL a $20.000 cada una. Por otro lado, el artista donó también a la fundación, uno de sus cuadros para que sea rematado en el mes de junio a través de una subasta virtual y será entregado en la cena que realizan anualmente. 
ℹ️ Más en el link de la bio o en nuestra página web 👉 www.cucha.com.ar.
#Cuchá #Cultura #Sociedad #Solidaridad #DíaSíndromeDeDown</t>
  </si>
  <si>
    <t>🎭 “Pueblo sin mundo, el musical postmortem” regresa a los escenarios con nuevas fechas en el Sindicato de Maravillas. La obra fue estrenada el año pasado y fue premiada en el Concurso Provincial de Dramaturgia. En este 2025 se presentará el viernes 21 a las 21hs, y el sábado 22 y domingo 23 a las 20hs.
💬 Se trata de una narración distópica que transcurre en Córdoba en el año 2176. El embalse del Dique San Roque fue detonado en el último gran enfrentamiento civil. El 98 % de la población total de la ciudad ha muerto. La Parca (primera drag queen del mundo) junto a su hijo y tres monos de dudosa procedencia comandan un arca. Los pocos humanos que quedan, intentan sobrevivir pero la tarea se vuelve imposible. 
🔎 Pueblo sin Mundo es la última obra de “Los instrumentos comunes” una trilogía escrita por Elisa Gagliano: la primera fue “Papá Barbie” estrenada en 2016 y luego “La Familia Finisterre” en 2018. Ésta ficción en particular, indaga sobre las historias que nos cuentan y contamos. Se pregunta una y otra vez, cómo seguiremos construyendo ficciones, actualizando sus problemáticas y el rol central en la construcción de ciudadanía y futuros posibles.
📌 El proyecto contó con una campaña de financiamiento que logró conseguir los fondos para su realización: más de 100 personas apoyaron económicamente mes a mes este trabajo, creando diferentes modos de participación y redes de apoyo. La totalidad del equipo está integrado por nueve actrices y actores de la escena cordobesa y dieciocho personas entre técnicos, equipo de dirección, arte y producción.
☑️ Las entradas están a la venta por antesala.com.ar, también se podrán conseguir en la boletería del teatro en la calle Libertad 326 o por whatsapp al 3512773131. Hay descuento para estudiantes y jubilados.
#Cuchá #Cultura #Córdoba #Teatro #TeatroCordobés 
#PuebloSinMundo #CulturaCordobesa</t>
  </si>
  <si>
    <t>🏊‍♀️ La localidad de Embalse fue el escenario de Oceanman Argentina, la prestigiosa competencia internacional de aguas abiertas que por primera vez tuvo lugar en Córdoba. Con más de 1.200 competidores y una gran afluencia de público, el evento consolidó a la provincia como un destino clave para las competencias de aguas abiertas y el turismo internacional.
🌊 Durante dos jornadas intensas de competencia, los atletas se midieron en diferentes categorías, desafiando las aguas en un entorno de naturaleza imponente. Playa Ceibo fue el epicentro del certamen, que ofreció pruebas de 10 km, 5 km y 2 km, adaptadas a distintos niveles de exigencia y con participantes de todas las edades y múltiples nacionalidades.
🏅 En la prueba principal de distancia Oceanman (10 km), el título quedó en manos de Joaquín Moreno (1:57.06), seguido de Nicolás Monutti (1:57.47). El tercer puesto fue para el cordobés Tomás Rodríguez con un tiempo de (1:59.54), nadadores que lograron imponerse.
📌 El evento contó con un importante operativo de seguridad, coordinado por Prefectura Naval Argentina, Seguridad Náutica, el DUAR, bomberos de la provincia de Córdoba, bomberos de Embalse, miembros de Embalse Rema y un equipo de voluntarios y kayakistas.
▶️ Si querés conocer más, podés leer la nota completa haciendo click en el link de la bio o ingresando a 👉 www.cucha.com.ar.
#Cuchá #Deportes #AguasAbiertas #Natación #Embalse #Calamuchita #Oceanman #Córdoba #cordobeses #cordoba</t>
  </si>
  <si>
    <t>Durante la movilización de los #jubilados al #Congreso de la Nación, las cámaras de televisión captaron a un #policía de la Federal arrojando un arma al piso y pateándola para que quede tirada al alcance de los manifestantes.
Este hecho gravísimo se da en el marco de las acusaciones contra las actividades de #inteligencia que realiza el gobierno y muestra el modus operandi de las fuerzas de seguridad para propiciar las condiciones que genere  violencia en las manifestaciones.
#Cuchá #Marcha #jubiladosypensionados #infiltrados</t>
  </si>
  <si>
    <t>📉 A partir de marzo de 2025, el salario mínimo se ubica en $296.832, mientras que la Canasta Básica Total (CBT) llegó a $1.033.715,62 en enero, según el INDEC. Esto significa que un salario mínimo cubre solo el 28,71% de la CBT, marcando el peor registro histórico 📊.
💰 Para no ser pobre, una familia tipo necesita al menos 3,48 salarios mínimos, una cifra que refleja la creciente precarización de los ingresos en Argentina.
📉 Peor que en la crisis de 2001
Para dimensionar la crisis actual, a inicios de 2002, con posterioridad al estallido social de diciembre, el SMVM era de $200 y la CBT para una familia tipo estaba en $650, cubriendo el 30,7% de sus necesidades. Hoy la relación es aún peor, lo que evidencia la profundidad del deterioro económico.
📌 Además, un informe de la Facultad de Ciencias Económicas de la UBA reveló que el salario mínimo en dólares cayó drásticamente, mientras que Argentina se encareció a nivel internacional, con productos como la vestimenta alcanzando precios récord en el mundo 🌎.
🚨 Cada vez más lejos de cubrir las necesidades básicas, el salario mínimo alcanza su peor momento en la historia reciente del país.
📰 Leé la nota completa en cucha.com.ar. Ingresá a través del link en la bio.
#CrisisEconómica #SalarioMínimo #Inflación #Pobreza #Argentina #Actualidad #Córdoba #Cuchá</t>
  </si>
  <si>
    <t>Netflix confirma el estreno de El Eternauta para el 30 de abril. La serie adapta la historieta argentina de ciencia ficción creada por Héctor Germán Oesterheld e ilustrada por Francisco Solano López en 1957. 🧑‍🚀 Dirigida por Bruno Stagnaro y protagonizada por Ricardo Darín, la producción revive una de las obras más influyentes de la historieta nacional.
❄️ La trama sigue a Juan Salvo y su grupo de amigos, quienes quedan atrapados en su casa tras una nevada letal que cubre Buenos Aires. A partir de ahí, enfrentan una amenaza alienígena que pone en jaque a la humanidad. Más allá de la lucha por la supervivencia, El Eternauta plantea la idea de que “el único héroe válido es el héroe colectivo”, destacando el espíritu de la resistencia organizada frente a la adversidad.
🎭 Además de Ricardo Darín en el papel de Juan Salvo, el elenco incluye a Carla Peterson, César Troncoso, Andrea Pietra, Ariel Staltari, Marcelo Subiotto y Orianna Cárdenas, entre otros. La serie contará con seis episodios que explorarán los primeros momentos del desastre y la lucha por la supervivencia.
📺 A pesar de varios intentos previos, El Eternauta nunca había sido adaptado al cine o la televisión. Esta serie representa la primera producción oficial basada en la obra original, lo que la convierte en un hito para la industria audiovisual argentina y el género de ciencia ficción en el país.
🖼️ Netflix lanzó recientemente nuevas imágenes de la serie, mostrando a los protagonistas en un Buenos Aires postapocalíptico. La producción promete una puesta en escena ambiciosa, con efectos visuales que buscan estar a la altura de la historia.
#Cuchá 
#ElEternauta #NetflixArgentina #CienciaFicción</t>
  </si>
  <si>
    <t>En el #MesDeLaMemoria, Córdoba rinde homenaje a Sonia Torres, histórica referente de Abuelas de Plaza de Mayo, bautizando con su nombre la rotonda de Plaza España, uno de los puntos más transitados de la capital provincial.
💔 Durante 47 años, Sonia buscó a su nieto, apropiado durante la última dictadura militar, y su compromiso ayudó a la recuperación de la identidad de cientos de nietos y nietas en Argentina.
🚶‍♂️ Ahora, su nombre quedará grabado en el corazón de la ciudad, recordando a cada persona que pase por la zona la importancia de seguir defendiendo los derechos humanos y la justicia. Este reconocimiento se enmarca en las acciones de visibilización y homenaje a figuras clave en la historia reciente del país.
🕊️ Su partida el 20 de octubre de 2023, dejó un legado imborrable de lucha por la memoria, la verdad y la justicia.
#MemoriaVerdadYJusticia #SoniaTorres #Córdoba #NuevaCórdoba #PlazaEspaña</t>
  </si>
  <si>
    <t>🚘 Jorge Recalde fue uno de los pilotos más importantes del #automovilismo argentino, en el que solía brillar a bordo de un #Lancia o un #Delta. En 1988 ganó el Rally de Argentina y se consagró como el primer y único americano, al día de hoy, en haber ganado una fecha del Campeonato Mundial. Fue una fiesta delante de miles de #cordobeses. #Recalde es uno de los seis pilotos no europeos en conseguir un triunfo en la clasificación general. Murió en #VillaDolores de un paro cardíaco, al bajarse de su auto tras disputar una competición. En 2005, el #Congreso declaró a su ciudad natal, #MinaClavero, como Capital Nacional del #Rally.
#Cuchá #JorgeRecalde #Córdoba #WRC DeltaIntegrale #RallyArgentina #rallyargentino #cordoba #Traslasierra #rallymundial</t>
  </si>
  <si>
    <t>⚽ La imagen de Luis "El Hacha" Ludueña. trascendió la camiseta del Matador para transformarse en un representante del deporte #cordobés. Como #mediocampista fue figura de aquél histórico plantel de #Talleres del 78´ y estuvo presente (incluso hizo el gol del triunfo) el día que debutó #Maradona. Es el quinto jugador con más partidos en la historia de Talleres (340 PJ) y el cuarto goleador histórico del club (113 GC), siendo el volante que más convirtió. Se perdió de jugar el #Mundial de 1978 por una lesión.
#Cuchá #Córdoba #cordobeses #HachaLudueña #Ludueña #Fútbol #futbolcordobes #Argentina1978 #Mundial1978</t>
  </si>
  <si>
    <t>📢 Un femicidio cada 29 horas: la violencia de género sigue en aumento en Argentina
El Observatorio Nacional MuMaLá presentó un informe que detalla la grave situación de la violencia de género en Argentina. Entre el 1 de enero y el 27 de febrero de 2025, se registraron 48 femicidios en todo el país, lo que equivale a un crimen cada 29 horas. Además, se contabilizaron 182 intentos de femicidio, lo que evidencia el peligro latente que enfrentan muchas mujeres y disidencias.
Los datos reflejan una preocupante continuidad de la violencia dentro de los ámbitos familiares y de pareja. El 66% de los femicidios ocurrieron en viviendas de las víctimas o en hogares compartidos con el agresor. A su vez, el 51% de los agresores eran parejas o exparejas, mientras que un 20% eran familiares directos.
Las armas de fuego y armas blancas son los métodos más utilizados en estos crímenes: el 29% de los femicidios se cometieron con armas de fuego, mientras que el 34% fueron con armas blancas. En el 11% de los casos, los agresores intentaron ocultar o deshacerse del cuerpo. Además, el informe resalta que el 15,5% de las víctimas había denunciado previamente a su agresor, pero el 57% de ellas contaba con medidas de restricción vigentes, lo que evidencia fallas en la protección estatal.
Desde MuMaLá advierten que la eliminación de políticas públicas específicas y la reducción de presupuesto destinado a la prevención de la violencia de género han profundizado esta crisis. Por eso, exigen la Declaración de Emergencia Nacional en Violencias de Género para garantizar asistencia y prevención efectiva.
🔴 Un nuevo femicidio sacude a Córdoba
A pocas horas del 8M, un nuevo femicidio en Vicuña Mackenna vuelve a estremecer a Córdoba. Ivana Mónica Guardia, de 61 años, fue asesinada por su expareja, quien le disparó con una escopeta y luego intentó quitarse la vida. Se trata del segundo femicidio del año en la provincia, un hecho que refuerza la urgencia de políticas concretas para combatir la violencia de género.
#Femicidios #NiUnaMenos #EmergenciaNacional #8M #Córdoba #ViolenciaDeGénero</t>
  </si>
  <si>
    <t>Un brutal femicidio sacudió a la localidad de Vicuña Mackenna, en el sur de Córdoba. Una mujer de 61 años murió luego de recibir el disparo de una escopeta por parte de su expareja, un hombre de 64. Es el segundo caso en lo que va del año en nuestra provincia.
El trágico suceso tuvo lugar en la noche del jueves 6 de marzo de 2025, alrededor de las 23 horas. Personal policial fue alertado por los disparos y se presentó en la casa ubicada en la calle Julio Argentino Roca al 1100. En la vivienda encontraron el cuerpo de la víctima, identificada como Ivana Mónica Guardia, en el piso de la cocina.
De acuerdo al testimonio del hijo de la mujer, su padre y expareja de su madre, Oscar Alberto Díaz, apareció en el lugar y le disparó en el cuello con una escopeta calibre 28.
El atacante realizó otro disparo (aunque no está claro si a la mujer) y se dio a la fuga en su Kangoo. La Policía montó un operativo en la ruta nacional 7 y, siguiendo las manchas de sangre, lo localizaron tendido entre las malezas de un cañaveral. Presentaba heridas cortantes en ambos brazos, codos y tórax, que se habría infringido a sí mismo, cuando intentó suicidarse. Fue detenido y trasladado al Hospital San Antonio de Padua de Río Cuarto para recibir atención médica.
Es el segundo femicidio del año en Córdoba. El Observatorio MuMaLá informó que entre el 1° de enero al 28 de febrero de 2025 ya son 48 los femicidios de mujeres, lesbianas, travestis y trans en todo el país. El 66% de los ataques ocurrieron en las viviendas de las víctimas o en casas compartidas con los mismos agresores.
Si sos víctima de violencia de género o conocés a alguien que necesite ayuda: en Córdoba: WhatsApp +54 9 351 814 1400) o llamada al 0800-888-9898.
Además, pese al recorte, sigue funcionando la Línea nacional 144, disponible las 24 horas del día durante todo el año.
#Cuchá #Género #ViolenciaDeGénero #Femicidio #8M</t>
  </si>
  <si>
    <t>¡#Talleres ganó la #SupercopaInternacional y lo festejó a lo grande en el #Kempes! Los hinchas pudieron estar con los jugadores y el cuerpo técnico que les dieron la gloria.
#Cuchá #Córdoba #cordobeses #cordoba #Fútbol #futbolcordobes #supercopa</t>
  </si>
  <si>
    <t>Talleres de Córdoba se consagró campeón de la Supercopa Internacional. ⚽ Con esta victoria, La 'T' es el equipo número 42 en obtener una copa nacional de AFA y el 33 en conquistar una competencia de este tipo.
🥅 En 1977 estuvo cerca de coronarse en el Nacional. Ganó su grupo, superó a River y Vélez, y llegó a la final contra Independiente. En el partido de vuelta, Talleres ganó 2-1, pero el Rojo, con solo ocho jugadores en cancha, logró empatar y quedarse con el título por la regla del gol de visitante. Aquel equipo albiazul contaba con figuras que luego serían campeones del mundo con la Selección.
🏆 En 1999, Talleres obtuvo la Copa Conmebol, su primer título internacional. En 2016 regresó a Primera División y desde entonces ha sido protagonista. Ahora, 47 años después de aquella final con Independiente, la 'T' celebra su primer trofeo de AFA 🙌
#Cuchá
 #Talleres #FútbolArgentino</t>
  </si>
  <si>
    <t>🙌 El taller literario El Brote ya vive su 2025, con continuidades pero también con nuevas propuestas y docentes. El espacio crece y se renueva para llegar a cada vez más personas.
📖 El Brote es una escuela literaria, un espacio de producción cultural y una editorial ubicada, en el barrio Alberdi de Córdoba. Sin embargo, para muchos más bien "es una casa". Su directora es Flor López, quien afirma "nosotrxs queremos que esa casa sea cada vez más grande y que acoja a muchas más personas que encuentran en el arte de la escritura una forma de hacer la vida, una forma amorosa de vivirla, y de compartirla con quienes les rodean". 
📌 Desde el 10 de marzo, "la casa" se llenará de talleres que buscan estimular la creatividad para todas las edades: clubes de lectura, escritura creativa, escritura experimental, poesía, club de lectura en inglés, y hasta un taller de escritura y astrología, y más. Históricamente, El Brote se destacó por su formación en poesía, siendo la única escuela independiente con un taller de tres años y la posibilidad de publicación de la propia obra en la editorial de la casa. Pero desde que tienen el espacio físico propio, han multiplicado su propuesta. 
🗓️ La nueva agenda: 
Para adultos:
📚 Taller de Poesía primer año
Lunes 19:30hs. Coordina: Flor Lopez
📚 Taller de escritura experimental
Miércoles 20:30hs. Coord: Catalina Correa
📚 Taller de Escritura Académica
Jueves 16:00hs. Coord: Natalia Magrín
📚 Taller de Escritura Creativa
Jueves 18:30hs. Coord: Carla Isabel
📚 Club de Lectura de obras literarias en inglés
Jueves 21:00hs. Coord: Charo Ortiz 
📚 Taller de Escritura y Astrología
Viernes 17:00hs. Coord: Javi Boggio (astropop)
📚 Club de Lectura obras literarias en español
Viernes 19:30hs. Coord: Rocio Morales
Para Infancias y Adolescencias
📚 Jugareté
Lecturas y escrituras creativas para infancias
Dos turnos: Martes 10:00hs o Martes 15:00hs. Coord: Elu Santillán.
📚 Posta
Escritura Creativa para adolescentes
Martes 17:00hs. Coord: Elu Santillán
🔎 Los talleres pueden ser en modalidad presencial o virtual. Comienzan la semana del 10 de marzo pero hay tiempo para sumarse. Para contactarse 👉 @elbroteescritura.
#Cuchá #Poesía</t>
  </si>
  <si>
    <t>🌱 La Municipalidad de Villa María informó que durante el año 2024 se concretó la plantación de 3.730 ejemplares arbóreos en diferentes puntos de la ciudad, junto con la creación de siete bosques urbanos distribuidos estratégicamente en distintos barrios, fortaleciendo el plan de forestación y el desarrollo sustentable de la ciudad.
🔎 Las forestaciones urbanas priorizan las especies nativas para potenciar la biodiversidad local y recuperar el bioma original de la región.
🌳 Por otra parte, los bosques urbanos se encuentran ubicados en la costanera (en tres sectores diferentes: Catamarca y Bruno Ceballos, Puelches y República de Siria, y Río Segundo y República del Líbano), el predio del CGC 2, plaza Parque Norte, Bosque Veteranos de Malvinas y Parque Pereira y Domínguez, beneficiando a vecinos de barrios como Las Playas, Vista Verde, General Paz, Barrancas del Río, Carlos Pellegrini y Almirante Brown.
🌿 Se trata de bosques de altísima densidad y bajo mantenimiento en espacios pequeños, introduciendo ecosistemas complejos en zonas urbanas. La idea es reproducir esta iniciativa en más barrios de la ciudad.
#Cuchá #VillaMaría #Ambiente #Nativas #BosqueNativo</t>
  </si>
  <si>
    <t>📢 Mucho antes de que el calentamiento global fuera un tema de debate mundial, Juan Domingo Perón ya alertaba sobre el impacto de la contaminación, el agotamiento de los recursos y el consumo descontrolado. En un mensaje enviado a la Primera Cumbre de la Tierra de la ONU en 1972 (interceptado por la dictadura), advirtió:
"Creemos que ha llegado la hora en que todos los pueblos y gobiernos del mundo cobren conciencia de la marcha suicida que la humanidad ha emprendido a través de la contaminación del medio ambiente y la biosfera."
🌱 Durante su última presidencia, impulsó políticas concretas como el Plan Trienal y la creación de la primera Secretaría de Recursos Naturales de Argentina y Latinoamérica, sentando las bases de un ambientalismo ligado a la justicia social.
📄 "La ultraderecha busca deslegitimar políticas ambientales bajo la idea de que son una traba para el desarrollo económico. Sin embargo, estos discursos históricos demuestran que el verdadero progreso no puede separarse del cuidado del ambiente. Además, sirven como referencia para la construcción de políticas públicas basadas en planificación y bienestar común, desmontando el discurso de que la única alternativa es la desregulación y la explotación sin límites." escribe @matialonso4 recuperando aquella historia.
📱 Nota completa en cucha.com.ar
#Ambiente #Sustentabilidad #CambioClimático #Historia</t>
  </si>
  <si>
    <t>🔎 El escándalo por $LIBRA, la criptomoneda que difundió el presidente Javier Milei en sus redes sociales está muy lejos de acabarse. En las últimas horas, el cachetazo vino de la revista Forbes, uno de los medios de negocios más famosas del mundo, que tildó al escándalo de $LIBRA como "el robo más grande de la historia".
ℹ️ La noticia rápidamente generó un revuelo mundial, que no escapó del medio financiero. "Las cifras pintan un panorama brutal: el 86% de los comerciantes que compraron LIBRA perdieron dinero, con pérdidas totales que alcanzaron los 251 millones de dólares", aseguró la publicación.
▶️ Forbes publicó que el presidente argentino "enfrenta una investigación de fraude luego de promover una criptomoneda que colapsó en cuestión de horas, vaporizando miles de millones en valor". Además, la nota subraya que “unos pocos afortunados se embolsaron 180 millones de dólares".
💬 "El presidente argentino, Javier Milei, está en problemas después de su breve incursión en el mundo de las criptomonedas que dejó a la oposición pidiendo su impeachment y a un juez iniciando una investigación por fraude", añade.
📌 La nota concluye destacando que la combinación de promoción política, manipulación de mercado y la rápida caída del precio generó enormes pérdidas para los inversores. Además, subrayó que el caso expone los riesgos de la falta de regulación en el sector de las criptomonedas.
#Cuchá #$Libra #Libra #Criptomonedas #Cripto #CriptoEstafa #CriptoGate #Forbes #Presidente #Milei #Argentina</t>
  </si>
  <si>
    <t>Ayer juró como juez de la Corte Suprema Manuel García Mansilla, luego de ser nombrado vía decreto por el #Presidente Milei. En agosto fue entrevistado por el #Senado y allí decía lo siguiente.
#Cuchá #Justicia #GarcíaMansilla #Milei #decreto #poderjudicial #cortesuprema #corte #juez #jueces #senadores</t>
  </si>
  <si>
    <t>El Gobierno publicó una resolución de la Agencia Nacional de Discapacidad (ANDIS) que contenía términos despectivos para referirse a personas con discapacidad intelectual. 📝 Palabras como "idiota", "imbécil" y "retardado", en desuso por su connotación peyorativa, figuraron en la norma que soporta el acceso a pensiones no contributivas.
⚖️ Se trata de un ajuste con un duro impacto social, ya que la resolución establece nuevos criterios para clasificar la discapacidad y acceder a beneficios, todo esto en el marco de auditorías que buscan dar de baja 200 mil pensiones este año. Organizaciones denuncian que la política oficial no solo recorta derechos, sino que también legitima expresiones que refuerzan la discriminación histórica.
📜 Tras la difusión del documento, el Gobierno anunció que corregirá la terminología y atribuyó la inclusión de estos términos a un "error". Aseguraron que la modificación no altera los criterios de evaluación establecido en la norma.
📢 Entidades como REDI, CELS y ASDRA presentaron un reclamo administrativo para que se anule la resolución. Advierten que el texto vulnera derechos fundamentales y podría ser impugnado judicialmente. También cuestionan la falta de idoneidad del titular de ANDIS, designado sin experiencia en el área.
📚 El uso de estos términos remite a clasificaciones del siglo pasado, abandonadas en los estándares internacionales. La Convención sobre los Derechos de las Personas con Discapacidad, a la que Argentina adhiere desde 2008, promueve un enfoque basado en derechos humanos, lejos de categorías que perpetúan la exclusión.
#Cuchá
 #Discapacidad #DerechosHumanos</t>
  </si>
  <si>
    <t>🧬 Un test biológico molecular desarrollado en Córdoba promete cambiar la fertilización asistida en el mundo. Se trata de Embryoxite, una startup que usa inteligencia artificial para mejorar las tasas de éxito de los tratamientos reproductivos.
El equipo liderado por Iván Anduada Marchetti investiga desde hace años cómo mejorar las probabilidades de embarazo. Hoy, su test permite predecir con un 70% de efectividad qué embrión tiene mayores posibilidades de implantarse con éxito.
🧐 ¿Cómo funciona? Analiza más de 1.000 moléculas en el medio donde crece el embrión y, con ayuda de IA, crea algoritmos predictivos ✨.
🏥 El test ya está en fase de prueba en 10 clínicas de Argentina, Perú, Chile, España, EE.UU. e Italia 🇦🇷🇪🇸🇺🇸🇮🇹.
🏆 Reconocido por múltiples premios y financiado por el Conicet, la UNC y la Agencia Innovar y Emprender, y se espera que en dos años esté disponible comercialmente tras la aprobación de la ANMAT y la FDA ✅.
🔗 Nota completa en cucha.com.ar (link en la bio) 🔗</t>
  </si>
  <si>
    <t>💵 Desde este viernes, los argentinos podrán realizar pagos en dólares estadounidenses en una variedad de comercios, utilizando tarjetas de débito y sistemas de billeteras virtuales, incluso en cuotas. Esta nueva modalidad de pago, implementada por el Banco Central (BCRA), será parte de un proceso que permite la competencia de monedas en la economía local
📌 La nueva modalidad facilitará el uso de dólares en transacciones cotidianas y formalizará operaciones en sectores como turismo, inmobiliario y electrodomésticos. Los comercios podrán exhibir precios en ambas monedas y decidir si aceptan pagos en dólares, aunque su implementación será voluntaria.
📲 Los pagos con QR permitirán que cualquier billetera virtual o aplicación bancaria escanee y procese transacciones en dólares. La interoperabilidad del sistema asegurará que los clientes puedan utilizar distintos métodos de pago sin restricciones de plataforma.
ℹ️ La normativa también habilitará el pago en cuotas mediante el sistema DEBIN programado. El BCRA fijó el 1 de abril como la fecha en la que esta funcionalidad estará plenamente operativa, dando tiempo a los comercios para adaptar sus sistemas.
#Cuchá #Economía #Actualidad #Dólares</t>
  </si>
  <si>
    <t>⚖️ El Tribunal de Goya impuso una condena de 12 años de prisión a Leonardo Cositorto, fundador de Generación Zoe, tras hallarlo culpable de estafa y asociación ilícita en la provincia de Corrientes. Además de Cositorto, el Tribunal sentenció a sus socios, Miguel Ángel Echegaray, Maximiliano Javier Batista y Lucas Damián Camelino, a 8 años de cárcel. 
📌 Se trata del primer juicio que enfrenta el líder de la organización Zoe, que cuenta con otros procesos judiciales pendientes. Cositorto debe volver a la cárcel de Bouwer en Córdoba donde es investigado por delitos similares por la Justicia de Villa María que unificó las denuncias en su contra.
💬 El apuntado como líder de la megaestafa rompió en llanto al dar un breve discurso. “Jamás tuvimos la intención de estafar a nadie”, aseguró. Luego, en un giro inesperado de su alocución, Cositorto anunció su intención de postularse como diputado por la provincia de Buenos Aires, siempre y cuando "los políticos me lo dejen". También solicitó una "justicia independiente" y pidió ser restituido a una "institución justa" que tenga consideración por él y sus socios. "Nosotros de acá no nos llevamos ningún dinero", reiteró, insistiendo en su inocencia.
🔎 Cositorto fue detenido en abril de 2022 en República Dominicana y extraditado a Argentina. Está acusado de liderar una estafa piramidal que habría defraudado a inversores por al menos 120 millones de dólares. Las actividades de Generación Zoe se extendieron por 17 países y habrían afectado a miles de personas en todo el mundo. En Argentina, las provincias de Corrientes y Córdoba fueron particularmente afectadas, con numerosas víctimas que perdieron sus ahorros en la promesa de altas rentabilidades.
#Cuchá #Córdoba #Cositorto #GeneraciónZoe #cordobeses #cordoba #Goya #Corrientes #VillaMaría</t>
  </si>
  <si>
    <t>En la madrugada del 25 de febrero del 2006, nos dejaba Pablo Ravassollo, cantante de #Trulalá y que, a sus 23 años, era una de las voces más prometedoras del #cuarteto. "Pablito" falleció en un accidente de tránsito en la Ruta 5, cuando se dirigía a actuar a Santa Rosa de #Calamuchita. Había ingresado a #Trula tras la partida de #CristianAmato, después de un multitudinario casting realizado en el Estadio del Centro. "Cuando lo probamos dijimos 'es él'. Tenía un ángel, ya se notaba, venía con Trulala en las venas" supo contar Mauricio #Canovas.
#Cuchá #PabloRavassollo #Ravassollo #Córdoba #cordoba #cordobeses #EstadioDelCentro #ángel #SantaRosa #SantaRosaDeCalamuchita #Ruta5 #AltaGracia #ElLocoAmato</t>
  </si>
  <si>
    <t>El sistema de salud argentino ha recibido un duro golpe con la decisión del Gobierno de Javier Milei de recortar funciones del Instituto Nacional del Cáncer (INC) y desmantelar el Programa Nacional de Cuidados Paliativos. 
La medida se basó en suspender las compras de opioides (morfina y metadona) con los que se trata a las personas enfermas de cáncer y en echar a 6 de los 8 integrantes del equipo. Las consecuencias de esta decisión son alarmantes. Sin la provisión de opioides, los pacientes con cáncer avanzado enfrentan un aumento del sufrimiento físico.
El Programa Nacional de Cuidados Paliativos no solo se encargaba de proveer medicamentos esenciales para aliviar el dolor, sino que también formaba recursos humanos y ofrecía apoyo a equipos de atención en todo el país. 
El programa era un pilar fundamental para garantizar la atención de pacientes con cáncer avanzado, especialmente en las provincias más vulnerables. El recorte ha generado una ola de indignación entre profesionales de la salud y familiares.
El desmantelamiento se enmarca en un recorte presupuestario más amplio: el INC sufrió una subejecución del 55% de su presupuesto en 2024. Este ajuste no solo compromete la atención actual, sino que también hipoteca el futuro de las políticas oncológicas en el país.
Organizaciones como la Asociación Argentina de Medicina y Cuidados Paliativos (AAMyCP) han expresado su preocupación por la falta de respuestas oficiales del Ministerio de Salud, que encabeza Mario Iván Lugones (foto) que hasta ahora no ha desmentido las denuncias ni ofrecido un plan alternativo.
Mientras tanto, trabajadores de la salud han convocado a una marcha el 27 de febrero para visibilizar el descontento frente a lo que consideran un abandono estatal.
Cabe recordar que en Argentina el cáncer sigue siendo una de las principales causas de muertes.
#Cuchá #Salud #CuidadosPaliativos #Cáncer</t>
  </si>
  <si>
    <t>🙌 En marzo, Mes de la Mujer, se presentará en el Teatro Real el ciclo “Historia de mujeres por mujeres”. Cinco obras compuestas por directoras, actrices y dramaturgas cordobesas. Todas las funciones serán a las 20:30hs en la sala Azucena Carmona. El cronograma es el siguiente: 
Miércoles 5: N°392, je suis Soy Camille Claudel
Jueves 6: Útero Bicorne
Viernes 7: Flores Rojas
Sábado 8: Serafinas
Domingo 9: Magdalena
📌 El valor de las entradas es de $13.000, excepto “Utero Bicorne” que, al tratarse del elenco oficial, su valor es $4.000. Se adquieren por autoentrada.com o en la boletería del teatro. Para que sepas cuál elegir, te compartimos una breve sinopsis de cada una.
🔸 N°392, je suis Soy Camille Claudel: Camille pasó los últimos 30 años de su vida encerrada en un manicomio, sin esculpir, sin ver gente amiga, más que 7 visitas de su hermano (cómplice de su encierro). Murió sola y su lápida la reconocía como “n392”. Pero ella es mucho más que este final... Inmensa artista, enorme escultora, logró plasmar en sus piezas movimientos y emociones como nadie.
🔸 Útero Bicorne: un viaje íntimo e introspectivo de Eliana: una mujer descubre haber nacido con una malformación congénita llamada Útero Bicorne. Metáfora profunda sobre cómo el ideal social y científico de perfección del cuerpo femenino y el mandato sobre las formas hegemónicas de la maternidad producen heridas irreparables.
🔸 Flores Rojas: docudrama ficcional basado en la vida de dos mujeres salteñas que fueron parte de la Revolución de mayo: Macacha Güemes y Cramen Puch de Güemes.
🔸 Serafinas: la obra trata sobre los primeros sufragismos de principio de siglo y los comienzos de huelgas y manifestaciones por los derechos femeninos. A través de cuatro historias de vida de mujeres profesionales se recrean las primeras luchas femeninas en torno a los derechos y el mundo del trabajo.
🔸 Magdalena: María Magdalena nos trae su voz. Cuenta fragmentos de su vida y su propia versión de los hechos. Se reconstruye poéticamente la vida de una mujer que poco conocemos de ella, y que su impronta fue mucho mayor de lo que sabemos. ¿Quién fue realmente María Magdalena?
#Cuchá #Teatro #Córdoba #Cultura</t>
  </si>
  <si>
    <t>📝 Disruptivo, transgresor y con una sensibilidad característica, un 23 de febrero del año 2012, se quitó la vida el poeta cordobés Vicente Luy.
#Cuchá #Córdoba #Poesía #VicenteLuy #Luy #poeta #poetacordobés #poesíacordobesa #cordoba #cordobeses #cultura</t>
  </si>
  <si>
    <t>Gulliver Digital Passport es una aplicación que propone una manera distinta de recorrer ciudades. A través de un sistema de sellos digitales, los viajeros pueden registrar su paso por distintos puntos de interés escaneando códigos QR. 📲  Además, la plataforma conecta a los turistas con comercios locales, facilitando experiencias interactivas y beneficios exclusivos.
🗺️ La aplicación permite acceder a recorridos temáticos, promociones en establecimientos adheridos y experiencias turísticas. La descarga es sin costo y, al visitar un lugar, el usuario puede escanear el código QR disponible. Al hacerlo, obtiene un sello digital que se suma a su pasaporte, generando un registro de su viaje.
🏪 Gulliver también funciona como una herramienta para prestadores de servicios turísticos. Los comercios adheridos pueden ofrecer descuentos o beneficios a los usuarios de la aplicación, generando mayor visibilidad y conexión con clientes potenciales. De este modo, la aplicación busca fortalecer la relación entre los viajeros y la oferta comercial de cada ciudad.
🎊 El lanzamiento oficial de Gulliver se realiza en el marco de la celebración del Año Nuevo Chino en la ciudad de Córdoba, con una activación especial. Durante el evento, los participantes recibirán un sello conmemorativo, convirtiéndose en los primeros usuarios en probar la plataforma y comenzar su colección digital.
📍 El objetivo de Gulliver es ampliar su alcance a más ciudades, incorporando nuevas funciones y eventos. Con cada destino añadido, los viajeros podrán seguir sumando sellos y acceder a más beneficios. La propuesta combina tecnología y turismo en una experiencia que busca transformar la forma en que se recorre los espacios urbanos. 
Si querés conocer más, podés ingresar a ➡️ @gulliver.digitalpassport
#Cuchá 
#TurismoDigital #Innovación</t>
  </si>
  <si>
    <t>Villa Ciudad Parque celebra su 11° Fiesta del Vino y la Vid. 📍 Este sábado 22 de febrero, la Bodega Familia Furfado vuelve a ser el escenario de la tradicional Fiesta del Vino y la Vid. Ubicada entre las Sierras Grandes y las Sierras Chicas, la bodega ofrece un entorno ideal para recorrer sus instalaciones y conocer el proceso de elaboración del vino.
🍷 Como cada año, el momento central del festival es la pisada de uvas, una práctica ancestral que se mantiene como símbolo de la cosecha y la producción vitivinícola. Además, participan 13 bodegas de todo el Valle de Calamuchita, de las cuales cuatro son de Villa Ciudad Parque.
🎶 La música en vivo estará a cargo de "Orquesta Suena la Banda", un ensamble de más de 40 músicos que acompañará la jornada con un repertorio en vivo. La oferta gastronómica también está pensada para maridar con los vinos presentes en el festival.
📅 El festival comienza a las 17:00 y la entrada tiene un valor de $7.000 (Incluye una copa de cristal para degustaciones). Los menores de 18 años no abonan entrada.
Para mas información podes ingresar a la web de turismo: www.cordobaturismo.gov.ar
📸 Ivana pereyra
#Cuchá 
#FiestaDelVino #VillaCiudadParque</t>
  </si>
  <si>
    <t>🌎 El 21 de febrero de 1972, Juan Domingo Perón, desde su exilio en Madrid, envió un mensaje con una notable capacidad premonitoria que nos deja un legado de vanguardia ambiental. Mucho antes de que el cambio climático fuera reconocido como una crisis global, ya advertía sobre los peligros del desarrollo sin regulación.
📢 “La lucha contra la contaminación del ambiente y de la biosfera, contra el despilfarro de los recursos naturales, no es un problema más de la humanidad; es EL problema.”
Perón comprendió que el daño ambiental no solo afectaba a la naturaleza, sino que estaba íntimamente ligado a la justicia social y a la soberanía de los pueblos. Más de 50 años después, su advertencia sigue vigente en un mundo donde la crisis climática avanza y donde algunos sectores aún niegan sus consecuencias.
Su mensaje, interceptado por la dictadura, no logró ser presentado en la Primera Cumbre de la Tierra de la ONU en 1972. Sin embargo, sus palabras trascendieron el tiempo y en 1973 la ONU reconoció su visión, estableciendo el 18 de octubre como el Día Mundial de la Protección de la Naturaleza en su honor.
📢 “Creemos que ha llegado la hora en que todos los pueblos y gobiernos del mundo cobren conciencia de la marcha suicida que la humanidad ha emprendido a través de la contaminación del medio ambiente y la biosfera.”
🌱 Hoy, en un contexto donde las políticas ambientales son atacadas bajo la idea de que frenan el desarrollo económico, recuperar estos textos es fundamental. Nos recuerdan que el progreso no puede separarse del cuidado ambiental y que una economía sin sustentabilidad solo genera más desigualdad.
✍️ @matialonso4, Secretario de Ambiente y Economía Circular de Cosquín.
📲 Leé la nota completa en 👉 cucha.com.ar (link en la bio).
#JusticiaAmbiental #Perón #Ambiente #Sostenibilidad #Historia #Cucha</t>
  </si>
  <si>
    <t>ℹ️ La empresa General Motors concretó la desvinculación de 309 empleados de su planta de Alvear, en las afueras de Rosario, donde fabrica la Chevrolet Tracker. La medida, que comenzó a fines de enero con una oferta de retiros voluntarios, culminó con la salida de 260 trabajadores que aceptaron la propuesta y 49 más que recibieron telegramas de despido.
📉 Este recorte se suma al realizado en abril de 2024, cuando GM desvinculó a 200 empleados (167 a través de retiros voluntarios y 33 con despidos). Así, la automotriz eliminó cerca de 500 puestos de su planta de Alvear en menos de un año.
📌 Las salidas en GM se suman a las suspensiones concretadas a principios de mes en la planta de Nissan en Córdoba, lo que revela una profundización de la crisis en el sector automotriz que ya viene desde el año pasado.
🔎 Si querés conocer más, podés leer la nota completa haciendo click en el link de la bio o ingresando a 👉 www.cucha.com.ar.
#Cuchá #GeneralMotors #Alvear #Rosario #Nissan #Automotriz #Industria #IndustriaAutomotriz #Motosierra</t>
  </si>
  <si>
    <t>🎶 El músico bonaerense Guillermo Beresñak vuelve a Córdoba para recorrer la capital y las sierras del 20 al 23 de febrero, con cuatro shows consecutivos. Estará acompañado por Herni Bourguet en guitarra, con quien realizan un espectáculo en formato íntimo de dúo con piano, guitarra y voz.
🔊 Beresñak cumple 20 ayos de trayectoria, en los que publicó ocho álbumes y recorrió los escenarios más importantes del país, tocando con artistas de renombre como Fito Páez, Charly García y Emir Kusturica. 
🗓️ La gira en Córdoba comenzará por el interior de la provincia: el jueves 20 se presentará en Medio Tono Club de Música de Villa #LosAromos junto a la artista local Eva Gou. El viernes 21 continuará por Montañitas Bar de #RíoCeballos y el sábado en Las Martas Bar de Villa Animí. Para cerrar, el domingo 23 a las 20:30hs actuará en Lupulus Patio Cervecero, Chacabuco 819, #NuevaCórdoba. 
#Cuchá #Cultura #Música</t>
  </si>
  <si>
    <t>▶️ La interrupción a la #entrevista que Jony Viale le realizaba al Presidente #Milei fue un momento único para el #periodismo argentino. Fue Santiago #Caputo quien intervino ante una respuesta que podía complicar judicialmente al #Presidente, en el marco de la causa por la #Criptoestafa. También se ve manchada la imagen de #TN y del #periodista tras verse cómo estaba guionada la nota. Mirá el vídeo acá.
#Cuchá #Cripto #Libra #Criptoestafa #santiagocaputo #viale #jonyviale #estafa #comunicación</t>
  </si>
  <si>
    <t>Las Pelotas recibió un reconocimiento especial en el Cosquín Rock por ser la única banda que ha estado presente en todas sus ediciones. Desde su nacimiento en 1988, tras la disolución de Sumo, la banda forjó un sonido único que fusiona rock, reggae y funk. Tras 25 años, siguen dejando su huella en la historia del festival. 🎸🔥 
#Cuchá
 #RockNacional #CosquínRock</t>
  </si>
  <si>
    <t>🔎 Lo que comenzó el viernes como un tuit de promoción de una criptomoneda por parte del presidente Javier Milei escaló hasta decantar en un escándalo con repercusión internacional, que el Gobierno intenta minimizar y la oposición buscar potenciar con presentaciones de pedidos de juicio político y de investigaciones en el Congreso. Lo cierto es que la criptoestafa dejó un tendal de víctimas, con números que exórbitantes, que a continuación analizamos.
📌 El viernes por la tarde, la empresa KIP, vinculada al mundo cripto, publica una página web –registrada en el día– sobre un proyecto denominado Viva La Libertad, donde supuestamente se van a financiar a las pequeñas empresas argentinas para potenciarlas. A las 19:00hs se abrió la posibilidad de comprar y vender el token (moneda digital), prácticamente al mismo tiempo, el presidente publica en sus redes sociales (Instagram, X y Facebook) un posteo sobre el proyecto e incluyó la dirección del contrato para que cualquiera pueda comprar. El tweet estuvo fijado por casi cinco horas y disparó las inversiones, lo que hizo subir rápidamente el precio. Aquí fue cuando se produjo un Rug Pull, uno de los fraudes más comunes en el ecosistema cripto, que cuando los creadores o desarrolladores abandonan repentinamente un proyecto o salen de la estafa, llevándose consigo todos los fondos invertidos por los usuarios.
📲 En total, según The Solana Post, la operación afectó a 74.698 personas, que perdieron más de 286 millones de dólares. Hasta hoy hay 112 denuncias penales contra el primer mandatario en Argentina, y ya se acumulan en el exterior, incluso fue denunciado ante el FBI. En detalle, 71.369 personas perdieron hasta 10.000 dólares; 2.409 perdieron entre 10.000 y 50.000 dólares; 438 perdieron entre 50.000 y 100.000 dólares; 318 perdieron entre 100.000 y 250.000 dólares; 87 perdieron más de 250.000 dólares; 52 perdieron más de 500.000 dólares; y 25 perdieron más de 1.000.000 dólares.
▶️ El caso es por demás complejo y cuenta con numerosas aristas para el análisis, que intentaremos abordar en otras publicaciones.
#Cuchá #Cripto #Criptomoneda #Libra</t>
  </si>
  <si>
    <t>📉 La Inversión Extranjera Directa (IED) cerró el 2024 con ingresos netos de apenas USD 89 millones, el peor registro desde que el Banco Central comenzó a medir la serie en 2003, según comunicó BAE Negocios. Esto ocurre en el primer año del gobierno de Javier Milei, y con la implementación del Régimen de Incentivo para la Inversión y Exportación (RIGI), una de las grandes apuestas del gobierno libertario para atraer capital extranjero. El régimen ofrece exenciones impositivas para grandes inversores en sectores clave como energía, minería y agroindustria. ⚡
📊 Hasta noviembre, la estrategia parecía dar resultados, con ingresos netos acumulados de USD 784 millones. Sin embargo, una repatriación de capitales del sector energético en diciembre dejó el saldo del mes en negativo, con una salida neta de USD 695 millones. El balance del año cerró con un fuerte retroceso. 📉
🔍 El RIGI dejó sobre la mesa compromisos de inversión por más de USD 10.000 millones, con proyectos estratégicos como el oleoducto Vaca Muerta Sur y el desarrollo de un buque de licuefacción a partir de 2027. 🛢️
📢 Para el gobierno, el gran desafío será convertir esas promesas en resultados concretos para reactivar la economía y generar empleo genuino. Sin una política activa que fomente encadenamientos productivos y promueva la integración con proveedores nacionales, el riesgo es que estas inversiones se conviertan en proyectos de enclave, con poca agregación de valor para el país. ⚙️
🧐 ¿Se podrá revertir la tendencia en 2025? Todo dependerá de si se logran crear las condiciones necesarias para atraer una inversión sostenida y genuina que dinamice el entramado productivo nacional. 📈
👉 Leé la nota completa en cucha.com.ar o ingresá al link en la bio. 🔗
#Inversión #Economía #RIGI #ActualidadCBA #Córdoba #Industria</t>
  </si>
  <si>
    <t>💧 Investigadores de la Universidad Nacional de Córdoba (UNC) están desarrollando un nanofiltro inteligente, capaz de sensar la calidad del agua en tiempo real y adaptarse para retener bacterias, metales pesados o minerales, según la necesidad.
🌱 El proyecto combina materiales avanzados, inteligencia artificial y machine learning, creando una tecnología revolucionaria en el campo de la purificación del agua. El filtro, que integra el catálogo 2024 de UNC Innova, utiliza un compuesto especial a base de grafeno y óxidos metálicos, potenciado por un microchip que le permite analizar variables como voltaje, temperatura, pH y salinidad para identificar contaminantes específicos.
💡 Lo innovador es que el sistema aprende de los datos que registra y puede autorregularse frente a cambios inesperados en la composición del líquido. Esto lo convierte en una plataforma ultrasensible, portátil y fácil de aplicar en distintos entornos, desde el consumo humano hasta procesos industriales y ambientales.
✨ Este desarrollo, liderado por la investigadora Noelia Bajales Luna, es el resultado de más de una década de trabajo. Es, además, una extensión del proyecto Cianoclean, surgido en el marco del programa i-Teams de la UNC, que busca soluciones concretas para problemas reales a través de la transferencia de tecnología.
🌍 El impacto es claro: una herramienta con el potencial de mejorar el acceso al agua potable, reduciendo riesgos para la salud y ayudando a mitigar la contaminación hídrica. Desde la UNC, ciencia y tecnología se unen para crear soluciones innovadoras con alcance global. 
📍 Nota completa en 👉 cucha.com.ar 📝</t>
  </si>
  <si>
    <t>La ecóloga Sandra Díaz, investigadora del CONICET y oriunda de la localidad de Bell Ville, fue distinguida con el Tyler Prize 2025, uno de los galardones más prestigiosos del mundo en el ámbito ambiental. 🌱 Junto al antropólogo brasileño-estadounidense Eduardo Brondízio, Díaz es la primera sudamericana en recibir esta distinción por sus estudios sobre el entrelazamiento entre la biodiversidad y la humanidad.
📚 El Premio Tyler, conocido como el “Nobel del Medio Ambiente”, es otorgado por la Universidad del Sur de California. El Comité Ejecutivo resolvió reconocer a Díaz y Brondízio con este galardón por su compromiso en la investigación de la pérdida de biodiversidad y sus efectos en las sociedades humanas. Además, recibirán un premio de 250.000 dólares por su contribución al campo.
🌍 Sandra Díaz destaca por sus investigaciones sobre las conexiones profundas entre los seres humanos y la naturaleza. Desde el Instituto Multidisciplinario de Biología Vegetal (IMBIV, CONICET-UNC), impulsa el reconocimiento de la justicia socioambiental y la importancia de integrar la biodiversidad en políticas públicas y económicas.
🌳 Por su parte, Eduardo Brondízio, especialista en estudios sobre la Amazonia, hace un llamado a transformar la relación entre las decisiones políticas, el financiamiento climático y la biodiversidad. Ambos investigadores han trabajado juntos en el Informe de Evaluación Global de la IPBES, un documento clave para la Convención de las Naciones Unidas sobre Biodiversidad.
🔗 “Estamos conectados, para bien o para mal”, afirmó Díaz, al subrayar que las personas no están separadas del entorno natural. Sus estudios muestran la interdependencia entre la vida humana y la no humana, y llaman a asumir una responsabilidad compartida en la trama de la vida en el planeta.
#Cuchá 
#CienciaArgentina #MedioAmbiente</t>
  </si>
  <si>
    <t>La Estrella Azul , película coproducida por la cordobesa Prisma Cine, se llevó dos Premios Goya en la 39ª edición de la Academia de Cine de España. 🎬  La cinta fue reconocida en las categorías Mejor Director Novela para Javier Macipe Costa y Mejor Actor Revelación para Pepe Lorente.
📽 ️ Filmada en parte en Cosquín y Cerro Colorado, la película es una coproducción entre España y Argentina que narra el cruce entre un joven rockero zaragozano y un sabio folklorista santiagueño, interpretado por Cuti Carabajal. Una historia que conecta mundos a través de la música y la tradición.
🌟 La Estrella Azul fue nominada en ocho categorías, destacándose en la ceremonia de Granada como una de las grandes ganadoras de la noche. Este reconocimiento pone nuevamente en valor el cine cordobés y su potencial en el escenario internacional.
📰 Desde Prisma Cine destacaron que estos premios marcan "un hito en la historia del cine cordobés y argentino". A su vez, para Córdoba, este logro refuerza y pone en valor el crecimiento sostenido de la industria audiovisual local
#Cuchá 
#PremiosGoya #CineCordobés</t>
  </si>
  <si>
    <t>🌊 ¡Posiblemente sea la primera vez que se ve un pez diablo negro vivo en el mundo! También conocido como rape abisal, habita entre los 200 y 2.000 metros de profundidad, pero misteriosamente fue visto muy cerca de la superficie a unos dos kilómetros de la costa de #Tenerife, #España. Es muy llamativo por su color, su filosa dentadura y su antena con #bioluminiscencia para atraer presas.
#Cuchá #DiabloNegro #PezDiabloNegro #Biología #Naturaleza #Mar #VidaAcuática #BiologíaMarina #Abisal</t>
  </si>
  <si>
    <t>🎶 El 8 de marzo, Hilda Lizarazu y Lito Vitale se presentarán en Villa General Belgrano en un show solidario organizado para recaudar fondos destinados a la finalización del Primer Hospital Municipal.
El evento tendrá lugar en el Salón de Eventos de Villa General Belgrano y comenzará a las 20 hs. Lizarazu repasará los clásicos de su carrera y presentará canciones de su homenaje a Charly García, con Lito Vitale como invitado especial. Además, contará con la participación de la banda local Discman, que sumará su talento al espectáculo.
Antes del recital, se inaugurará Mar del tiempo, una muestra del artista rosarino Gustavo Augsburger que incluirá obras inéditas y destacadas de su trayectoria.
Todo lo recaudado, tanto de las entradas como del buffet a cargo de la Asociación Simple Eukapía, será destinado íntegramente a esta causa solidaria.
🎟️ Entradas generales: $22.000, disponibles en boleteriadigital.com.ar
#VillaGeneralBelgrano #CulturaCBA #HildaLizarazu #LitoVitale #Solidaridad #ArteYSolidaridad</t>
  </si>
  <si>
    <t>🔥 Ya son 20.000 hectáreas quemadas por los #incendios en #Corrientes. #Bomberos, brigadistas y aeronaves trabajan sin descanso pero hay tres focos que permanecen activos. La directora de una #EscuelaRural falleció mientras combatía las llamas. Al igual que lo que sucede con los incendios de la #Patagonia, los de Corrientes carecen casi totalmente de cobertura mediática.
#Cuchá #LaCruz #EstaciónSolari #Mantilla</t>
  </si>
  <si>
    <t>Las multas impuestas por la Policía Caminera han vuelto a aumentar debido al reciente ajuste en el precio de la nafta, así fue comunicado a través del Boletín Oficial este viernes.
De acuerdo con la Ley de Tránsito 8.560, las infracciones se valoran utilizando las Unidades Fijas (UF), que se basan en el precio más bajo de un litro de nafta súper disponible al público. Y, según la información proporcionada por la Federación de Expendedores de Combustibles y Afines del Centro (FCAC), el precio de un litro de nafta súper al 5 de febrero era de $1.241.
Por infracciones leves (como conducir fumando), se contemplan sanciones de 20 a 100 UF, lo cual significa la pérdida de entre 0 y 2 puntos en la licencia de conducir y un valor de entre $24.820 y $124.100. Para las graves, como circular con las luces apagadas en la ruta, se establecieron sanciones de 100 a 200 UF, lo cual significa la pérdida de entre 2 y 5 puntos en la licencia de conducir y el pago de una multa de entre $124.100 y $248.200.
Para aquellas consideradas muy graves, como exceso de velocidad, conducir en contramano o cruzar semáforos en rojo, se contemplan sanciones de 200 a 400 UF, lo cual significa la pérdida de entre 5 y 20 puntos en la licencia de conducir y el pago de hasta $496.400. Finalmente, para las máximas (como manejar alcoholizado o con documentación adulterada), se contemplan sanciones de 1.200 a 2.000 UF y los montos a pagar oscilan entre $1.489.200 y $2.482.000.
#Cuchá #Multas #Policía #PolicíaCaminera #Córdoba #Cordobeses</t>
  </si>
  <si>
    <t>El gobierno de Javier Milei anunció la salida de Argentina de la Organización Mundial de la Salud (OMS), argumentando “diferencias profundas” con el organismo y defendiendo la soberanía nacional. Sin embargo, la medida despierta interrogantes y preocupaciones.
🔎 ¿Qué significa dejar la OMS?
➡️ Se pierde acceso a información y normativas sanitarias internacionales.
➡️ Se ve afectada la cooperación en emergencias sanitarias y el acceso a suministros críticos.
➡️ Se dificulta la compra de medicamentos y vacunas a precios preferenciales.
➡️ Se debilita la participación en investigaciones científicas globales.
🚨 Durante la pandemia, Argentina recibió vacunas a través del mecanismo COVAX, coordinado por la OMS. También ha accedido a medicamentos esenciales gracias a acuerdos con la OPS. Con la salida del país de la organización, ¿cómo se garantizará la llegada de insumos clave?
Mientras tanto, otros países continúan reforzando su relación con la OMS para enfrentar futuras crisis sanitarias. ¿Argentina queda aislada en la salud global?
📢 Leé la nota completa en cucha.com.ar 📲 o ingresando a través del link en la bio 🔗
#SaludPública #OMS #Argentina #JavierMilei #CrisisSanitaria</t>
  </si>
  <si>
    <t>La Asociación Civil Flores Diversas denunció que el mural en homenaje a Eugenio Talbot Wright, histórico referente travesti trans y militante de Derechos Humanos, fue vandalizado con insultos transodiantes que desfiguraron su imagen.
La obra, realizada por el artista Gonzalo Amieva en noviembre pasado durante la quinta edición del Travapalooza, se encuentra en la cantina trans travesti La Tía, junto a la Plaza Seca de la Facultad de Filosofía y Humanidades de la UNC.
Desde la organización señalaron: “Denunciamos el atropello de personajes inescrupulosos que, amparados en el anonimato y la creciente ola de discursos de odio y desprecio por la diversidad sexual que pregona el gobierno nacional, atacan las manifestaciones sociales y culturales LGBTIQ+”.
Finalmente, el comunicado cierra con una consigna clara: “¡A la violencia y el odio le respondemos con organización y reivindicación! ¡No pasarán! ¡Eugenio Talbot presente!”.
#Córdoba #EugenioTalbotPresente #MemoriaTrans #FFyH #UNC #LGBTIQ+ #TravestiTrans</t>
  </si>
  <si>
    <t>🙌 ¡Feliz Cumple @soyeugequevedook! Un 5 de febrero de 1992 nacía una de las principales cantantes femeninas de #cuarteto. La homenajeamos con una rareza: el registro de una #zamba del #ChangoRodríguez junto a Raly Barrionuevo y Facundo Toro, donde se la puede ver profundamente emocionada. Eugenia supo contar que comenzó a cantar interpretando #Folklore. 
#EugeQuevedo #RalyBarrionuevo #FacundoToro
#Córdoba #cordoba #cordobeses #música #cuarteto #cuarteteando</t>
  </si>
  <si>
    <t>Por primera vez, Córdoba celebrará el Año Nuevo Chino. 📅  El 22 y 23 de febrero, el Parque de las Tejas reunirá expresiones culturales de una de las festividades más importantes del calendario chino. Organizado por el Gobierno de la Provincia, junto a universidades, cámaras empresariales y la comunidad china, el evento busca fortalecer el vínculo entre Córdoba y la República Popular China.
🧧 La propuesta incluye espectáculos y talleres culturales. A su vez, el público podrá disfrutar de la tradicional Danza del Dragón y del León, exhibiciones de artes marciales, conciertos y música de fusión. También se realizarán talleres de caligrafía, Tai Chi e idioma chino, y habrá charlas sobre las relaciones bilaterales en el espacio “Córdoba piensa en China”.
🍜 La gastronomía tendrá un lugar destacado. El sector “Sabores de Oriente” ofrecerá platos típicos chinos y fusiones con sabores locales. Además, en el “Mercado del Dragón” se podrán adquirir productos culturales, artesanías y decoración. Un ciclo de cine chino, ceremonias del té y espacios interactivos completan la propuesta.
🌍 El evento refuerza el vínculo entre Córdoba y la República Popular China. Más que una celebración, busca fortalecer la relación cultural y económica bilateral. Córdoba se suma así a las grandes capitales del mundo que reciben el Año Nuevo Chino, consolidándose como un punto de encuentro para el intercambio y el diálogo internacional.
#Cuchá
 #AñoNuevoChino #CórdobaCultura</t>
  </si>
  <si>
    <t>El año 2025 podría ser el último en el que Nissan tenga presencia en el país. La planta de Santa Isabel, que operó durante más de una década, enfrenta un futuro incierto. 🚗 Fuentes cercanas a la empresa aseguran que el plan estratégico H60E, que contemplaba la fabricación de nuevos modelos, ha quedado truncado, acelerando la decisión de la marca japonesa de dejar de operar en Argentina. Este cierre no solo repercute en los empleados de la firma, sino que también tiene efectos sobre la cadena de proveedores y la economía local.
🔧 A lo largo del año pasado, la planta de Nissan vivió días de incertidumbre, con la línea de producción suspendida durante 100 días. Esta semana, la empresa decidió paralizar nuevamente la fabricación hasta el viernes. Los proveedores que abastecen a la línea de producción del modelo Frontier fueron los primeros en recibir la noticia. 
📉 El cierre de esta planta no solo tiene un impacto directo sobre los trabajadores de Nissan, sino que también afectará a los proveedores locales que dependen de la industria automotriz. La región de Córdoba, que ha sido uno de los centros más importantes para la producción de vehículos en Argentina, se enfrenta a un golpe económico considerable. 
🏭 Desde 2018, la planta de Santa Isabel en Córdoba se consolidó como un centro de producción clave para la industria automotriz local. Con una inversión de 600 millones de dólares, la alianza Nissan-Renault inició la fabricación de la pickup Frontier, ya finales de 2020, Renault sumó su modelo Alaskan. Sin embargo, ahora, el futuro de esa colaboración se encuentra en la cuerda floja. La paralización de la línea de producción pone en duda la continuidad de la presencia de ambas marcas en el país.
🌍 Mientras la incertidumbre se apodera de la planta de Santa Isabel, se vislumbra un panorama complejo para la industria automotriz argentina. Los cambios en la producción y las decisiones de reubicación de fábricas de marcas globales están modificando el mapa industrial del país. El caso de Nissan podría ser solo uno de varios que marcan el camino hacia un futuro con menos fábricas y mayor dependencia de importaciones.
#Cuchá 
#IndustriaAutomotriz #córdoba</t>
  </si>
  <si>
    <t>Finalizó la novena luna del festival más importante del folklore nacional, y hoy te traemos un dato curioso al respecto. 🎎 Desde hace casi 50 años, una ciudad en Japón celebra, durante tres días, una réplica del festival coscoino. 
🇦🇷🤝🇯🇵 Lo que inició en 1964 con la visita del grupo japonés Las Voces del Sol Naciente al Festival Nacional de Folklore de Cosquín, dio lugar a un lazo cultural único. Diez años más tarde, la ciudad de Kawamata sumó al festival argentino en su programación, creando un evento que, con el paso del tiempo, se ha consolidado como el mayor festival de música latinoamericana del país nipon.
🏝️ Kawamata, es un pequeño pueblo japonés de 15 mil habitantes que durante el mes de octubre se llena de folclore argentino. La realización del festival queda en manos de la asociación "Norte Japón"  y del municipio asiático, los cuales se encargan de reunir a grupos folclóricos de la región de Tohoku.
🎻 Desde 1975, el país asiático ha realizado su versiones local del festival, el cual lleva por nombre "Cosquín en Japón", manteniendo el espíritu de tradición y encuentro. 
✍ ️ En diciembre de 2024, la relación entre ambas ciudades dio un paso histórico desde que se formalizó el hermanamiento cultural entre Cosquín y Kawamata. A su vez, se firmó un convenio que oficializa el Festival Nacional de Folklore de Cosquín en Japón. Un reconocimiento a décadas de intercambio que han fortalecido lazos entre Argentina y Japón a través de la música y la cultura.
Si querés saber más de este festival ingresa a la web en la Bio o www.cucha.com.ar
#Cuchá 
#CosquínEnJapón #FolkloreSinFronteras #CulturaQueUne</t>
  </si>
  <si>
    <t>🥊 Con motivo del reciente cumpleaños de Santos #Falucho Laciar traemos el recuerdo de la vez que boxeó contra Maradona. Fue el 3 de abril de 1996 en el estadio de General Paz Juniors, en una exhibición para celebrar los 15 años de la coronación de Falucho en Sudáfrica. El árbitro fue el comediante Miguel del Sel que terminó siendo atacado por ambos púgiles. 
👏 Con su estilo inconfundible, #Maradona bromeó en la previa. "Una gran responsabilidad pelear contra 'Falucho'. Sé que tiene un poco de miedo de enfrentarme. Lo lindo es homenajear en vida a la gente que se lo merece". El resultado fue anecdótico y tuvo un cierre a la altura: Diego agarró una pelota y se lució haciendo jueguitos.
¡Feliz cumpleaños Falucho!
#Cuchá #Boxeo #Córdoba #Cordobeses #GeneralPaz #FaluchoLaciar #BoxeoArgentino #cordoba #Juniors #Box #Diego #D10S #DiegoMaradona</t>
  </si>
  <si>
    <t>El sábado una multitud llenó las calles de Córdoba de colores y mensajes en contra del odio. Te compartimos el registro de la @negralangley. 
#Cuchá #Córdoba #Cordobeses #Orgullo #Marcha #marchaantifascista</t>
  </si>
  <si>
    <t>🚨 La Fundación Huésped denunció este jueves por la noche que el Ministerio de Salud de la Nación “despidió al 40% de la planta de la Dirección de VIH y al 30% de la Dirección de Vacunas”. La medida generó una ola de preocupación en el sector sanitario, ya que afecta directamente programas esenciales de prevención, tratamiento y distribución de medicamentos. ⚠️
🏥 Desde el Frente VIH, Hepatitis y Tuberculosis advirtieron que los trabajadores despedidos son profesionales con años de experiencia en la respuesta a estas enfermedades. Señalaron que este recorte deja sin capacidad al Ministerio para sostener las políticas sanitarias en un contexto donde los diagnósticos de VIH y tuberculosis siguen en aumento y las hepatitis virales continúan siendo prevalentes. 📉
💉 Además, indicaron que estos despidos se suman a los 1.400 cesanteos en el área de Salud Pública impulsados por el gobierno. Desde el sector alertan que sin estos equipos, la distribución de vacunas, la provisión de tratamientos y la planificación de estrategias epidemiológicas están en riesgo. 
📱 Leé la nota completa en 👉 cucha.com.ar ✨
#Salud #RecortesEnSalud #VIH #Vacunas #CrisisSanitaria #SaludPública</t>
  </si>
  <si>
    <t>El recuerdo de #JorgeCafrune en una entrevista con Canal 10 y su posterior interpretación de "Quien" de #JoséLarralde. El 1 de febrero de 1978 murió en dudosas circunstancias en la ruta, mientras realizaba una travesía a caballo en #homenaje a San Martín, llevando un cofre con tierra de Boulogne-sur-Mer de Plaza de Mayo a #Yapeyú. Su muerte fue caratulada como accidente, pero hasta el día de hoy nunca se eslcarecieron las circunstancias. Cafrune era de los cantantes que sufrían la censura y la persecución de la dictadura militar, pero que no se había exiliado. 
Ese mismo enero, en el festival de #Cosquín de 1978, su público le pidió una canción que por entonces estaba prohibida, «#Zamba de mi esperanza». #Cafrune accedió mientras declaraba: «Aunque no está en el repertorio autorizado, si mi pueblo me la pide, la voy a cantar».
Este archivo fue recuperado por el Centro de Conservación y Documentación Audiovisual (CDA) de la #Universidad Nacional de Córdoba.
#Cuchá #Folklore</t>
  </si>
  <si>
    <t>🚢 El #rompehielos británico Sir David Attenborough, navegó desde las Islas Malvinas a Punta Arenas cruzando el Estrecho de Le Maire, violando así la soberanía argentina, para luego dirigirse al Estrecho de Magallanes. 
🔎 Se trata de uno de los #barcos de investigación polar más avanzados del mundo. El mismo se encarga de realizar importantes relevamientos, a la vez que hace entrega de provisiones vitales para las estaciones de investigaciones del Reino Unido en la Antártida.
📌 Operado por la British Antarctic Survey (agencia británica que investiga en la Antártida), el #buque navega con la bandera de las "Falkland", de la colonia implantada por el Reino Unido en las usurpadas Islas Malvinas, siendo esto ilegal dentro de la jurisdicción marítima argentina.
📲 El ciudadano chileno César Quezada fue quien señaló en su cuenta de X que el Sir David Attenborough transitó por territorio argentino. Otro usuario chileno, Juan Pablo Berlinger, dijo además que el rompehielos entrará por la boca oriental del Estrecho de Magallanes y que en su periplo saludará al puesto que de la Armada Argentina en Hito 1.
ℹ️ La navegación del navío no es desconocida en ningún momento por la #Prefectura Naval Argentina, tampoco por la Dirección Provincial de Puertos de Tierra del Fuego. Por ende, su derrotero, no escapa al conocimiento de la gestión provincial de Gustavo Melella y la nacional del Ministerio de Defensa.
🖇️ Hace unas semanas se desató otra polémica por un avión militar perteneciente a la Real Fuerza Aérea Británica, que se movió peligrosamente cerca de vuelos comerciales argentinos en proximidades de las #IslasMalvinas. La tensión se desató el lunes 13 de enero cuando la aeronave despegó desde la base de la OTAN en las Islas y se acercó a poco más de 60 kilómetros de la ruta operada por Aerolíneas Argentinas y Flybondi. Luego, el avión apagó el transpondedor o comenzó a volar a menor altitud, no logrando registrarse sus siguientes movimientos. Desde la cartera de Defensa señalaron que los aviones ingleses "no estaban en espacio aéreo argentino, sino internacional" y destacaron que se encontraban a 150 kilómetros de nuestro territorio.
#Cuchá #Malvinas</t>
  </si>
  <si>
    <t>☑️ Como parte de un Plan Maestro denominado Villa del Dique Inclusiva, esta temporada se puso en marcha la primera escuela de verano para niños, niñas y jóvenes con discapacidad.
📌 Más de 10 chicos y chicas con diversas discapacidades participan gratuitamente tres veces a la semana de este espacio, en el que realizan paseos en hidropedales o lancha, más juegos y deportes adaptados.
🛶 La escuela tiene como objetivo estimular la movilidad y la independencia en entornos acuáticos, además de la fuerza y la motricidad fina a través de la práctica de deportes adaptados. Es una experiencia pionera en el valle de #Calamuchita.
ℹ️ La iniciativa nació luego de un primer relevamiento realizado por el municipio, que registró a unas 50 personas con alguna discapacidad viviendo en el pueblo. Un equipo interdisciplinario se encuentra diseñando el Plan Maestro Villa del Dique Inclusiva, cuyo objetivo es crear un entorno que garantice la accesibilidad y el bienestar de las personas con discapacidad, promoviendo su integración plena en la comunidad. 
🔎 La escuela de verano para personas con discapacidad de Villa del Dique funciona lunes, miércoles y jueves de 9.30 a 11.30 en el predio del camping y balneario municipal y sostendrá actividades hasta el 10 de febrero próximo. El acceso es totalmente gratuito. Los interesados pueden solicitar mayor información en la Oficina de Turismo.
#Cuchá #VillaDelDique #Inclusión #Discapacidad</t>
  </si>
  <si>
    <t>📣 El próximo sábado 1° de febrero, Córdoba será parte de la "Marcha Federal LGTBIQNB+ y Antifascista" 🌈, un evento convocado para rechazar las declaraciones realizadas por el presidente Javier Milei en el Foro de Davos. La movilización, organizada por la Asamblea de Disidencias Sexuales de Córdoba, partirá a las 🕓 16 horas desde la intersección de Colón y General Paz y culminará con una asamblea en el Patio Olmos. 🏳️‍🌈✨
El eje central de la convocatoria es el repudio a los discursos que, según las organizaciones, fomentan el odio y la discriminación hacia las diversidades sexuales y de género. 🛑 Entre las declaraciones del presidente en Davos, que desataron un amplio rechazo, se incluye la acusación de "pedofilia" hacia la comunidad LGBTIQ+, dicha sin reparos frente a sus pares internacionales. También arremetió contra el feminismo y el ecologismo, negó la existencia de la brecha de género y despreció la figura del femicidio. 
⚠️ Esto se suma a los reiterados ataques que el mandatario libertario viene realizando contra la comunidad, evidenciados en el desfinanciamiento de instituciones destinadas a la protección contra la violencia de género y en el aumento de los discursos de odio que sostenidamente divulgan desde el gobierno. Estos hechos refuerzan la preocupación por el impacto institucional y simbólico que estas acciones generan en los derechos humanos y sociales de las minorías.
💪 Más de 200 personas participaron de una asamblea previa en Córdoba para definir los lineamientos de la movilización, que también busca visibilizar demandas históricas como el cumplimiento del cupo laboral trans y la implementación efectiva de la educación sexual integral (ESI). Los colectivos locales han confirmado su participación, en articulación con la movilización nacional que tendrá lugar en Buenos Aires y otras ciudades.
📌 Desde la organización invitan a asistir con los colores del arcoíris y fotos de la infancia, como símbolo de resistencia y reivindicación de derechos. 🌟💜
#Córdoba #Diversidad #MarchaFederal #DerechosHumanos #LGTBIQ #Orgullo</t>
  </si>
  <si>
    <t>ℹ️ En mayo de 1934, los medios de comunicación dieron a conocer una noticia que conmocionó a los cordobeses: Ramona Moreno, conocida como “La Ramonita”, había sido asesinada a los 25 años por quien era su pareja, Raimundo Telésforo Morales. 
📰 Lamentablemente, esta clase de noticias se repiten en Argentina desde hace décadas, pero este caso tiene una particularidad: es considerado el primer femicidio documentado del Siglo XX en la provincia de Córdoba. Su tumba en el Cementerio de San Vicente se convirtió en un sitio de veneración.
🔎 Nacida en una familia numerosa, Ramona había trabajado desde joven como empleada doméstica. A sus 25 años inició una relación con Raimundo Telésforo Morales, quien se convertiría en su femicida. El hecho conmovió a la opinión pública por el horror y la crueldad del crimen. 
📌 La joven había decidido mudarse a Buenos Aires, su madre le pidió que recuperara unos discos que le había prestado y que estaban en posesión de Morales. Ramona fue a su encuentro y nunca más se la volvió a ver con vida. Morales confesó el crimen, declarando que la mató “para que no fuera de otro”.
🕯️ El lunes que siguió al femicidio fue cuando se prendió el primer fuego místico: una anciana del vecindario fue hasta la barranca y dejó una vela para aliviar el espíritu de la joven. A partir de entonces, lunes a lunes las velas se multiplicaron hasta crear en la hondura del barranco una imagen de intensa religiosidad. Todos los días se ofrendaban flores frescas y rojas, el color preferido de la difunta.
🌷 El culto por Ramonita se trasladó al cementerio San Vicente, donde fue enterrada. De a poco, su morada final se convirtió en un santuario. Los vecinos acuden a rendirle culto, pedirle ayuda y agradecerle favores concedidos. De esta forma, se transformó en uno de los espacios más visitados del lugar.
☑️ Si querés conocer toda la historia, lee la nota completa haciendo click en el link de la bio o ingresando a 👉 www.cucha.com.ar.
#Cuchá</t>
  </si>
  <si>
    <t>Una triste noticia se conoció este jueves 23 de enero: el periodista Nicolás Fassi falleció a los 43 años luego de enfrentar una dura enfermedad. Su partida deja un vacío inmenso entre colegas, amigos y lectores que supieron valorar su profesionalismo, compromiso y calidez humana.
Fassi, nacido el 8 de marzo de 1981, desarrolló una destacada trayectoria en medios locales y nacionales. Estudió y se egresó en la Universidad Nacional de Córdoba. Se destacó en programas radiales de los SRT y Radio Nacional, además de su labor como redactor en medios como Página|12, Letra P, La Nueva Mañana y Hoy Día Córdoba, donde dejó su sello único en cada espacio que transitó.
Además, Nico ocupó roles clave como secretario de Prensa y Difusión del Círculo Sindical de la Prensa y la Comunicación de Córdoba (Cispren) y delegado gremial, donde se destacó por su solidaridad y compromiso con los derechos de los trabajadores de prensa. Su labor gremial y su amor por el oficio lo convirtieron en una figura querida y respetada entre sus colegas.
Desde Cispren lo despidieron con palabras emotivas: "Nico nos deja un legado inmenso, anécdotas memorables y también la ternura, la valentía y la fuerza de su juventud".
Hoy, Córdoba despide no solo a un periodista, sino a un compañero entrañable y un defensor incansable de la palabra. El velatorio se realiza este viernes 24 de enero, en la Sala Juan Caruso (27 de Abril 1028), desde las 9. La familia pidió que no se envíen coronas, pero sí flores en su memoria.</t>
  </si>
  <si>
    <t>🪗 Un 24 de enero nacía Carlitos "Pueblo" Rolán, el que fue quizás el primer cantante popular del #cuarteto. Su verdadero nombre era Eduardo López y a los 24 años (1965) se transformó en la voz del #CuartetoLeo, donde estuvo hasta 1971, grabando 14 discos. Luego comenzó su carrera solista que duró más de 50 años, siendo uno de los más grandes exponentes del cuarteto característico o tradicional. Falleció en 2018 a los 79 años. Acá lo recordamos cantando uno de sus clásicos, "El Medio Peso".
#CarlosRolán #Cuchá #Córdoba #cordobeses #cordoba #música #cuarteteros #cuarteteando</t>
  </si>
  <si>
    <t>🎶 La cantante y compositora cordobesa So Costamagna publicó en #Spotify su nuevo álbum: El Tiempo de las Flores. El material reúne 12 canciones de su propia autoría y cuenta con la producción musical a cargo de Cci Kiu. Es un disco cuya poética busca el reflejo de lo humano en imágenes de la naturaleza, los bosques y el ecosistema.
🎸 Como solista, So Costamagna se identifica con el género canción, en el cual conviven y dialogan influencias del funk, pop, rock, soul, R&amp;B, incorporando también ritmos latinoamericanos. En su universo musical se entrelazan sonoridades analógicas y otras artificiales acompañando a las letras que hablan sobre lo cotidiano, el amor y la naturaleza. Desde 2019 participa activamente de la escena indie cordobesa, con conciertos en distintos espacios culturales de la Ciudad de Córdoba. El disco fue presentado con un concierto en el Pabellón Argentina de la Universidad Nacional de Córdoba, ahora está disponible libremente a través de internet.
#Cuchá #Música #Cultura #Córdoba</t>
  </si>
  <si>
    <t>🙌 ¡Hoy cumpliría 75 años el Flaco Spinetta! Lo recordamos con esta actuación en la provincia, en lo que fue el Chateau Rock de 1989. Ese año compartió escenario con otros grandes como Fito Páez, Juan Carlos Baglietto o GIT. Luis Alberto siempre tuvo un gran vínculo con #Córdoba y hay muchos momentos compartidos. El registro completo del show podés buscarlo en #YouTube.
#Cuchá #Spinetta #Rock #RockNacional #cordoba #cordobeses #LuisAlbertoSpinetta #Fito #FitoPáez #Baglietto #GIT</t>
  </si>
  <si>
    <t>☘️ El Concejo Deliberante de #VillaCarlosPaz aprobó la ordenanza que permite avanzar en la urbanización de la zona conocida como El Pantanillo, un humedal de la zona oeste de la ciudad clave para la regulación hídrica en esta cuenca del lago San Roque. El proyecto contó con 10 votos a favor, los siete concejales oficialistas más tres de la oposición, y dos en contra. Días antes, durante la audiencia pública, numerosos expertos y organizaciones ambientales se habían manifestado en contra y advirtieron sobre los riesgos de urbanizar sobre el humedal.
🌱 #ElPantanillo está atravesado por el arroyo El Sauce, el cual desemboca en el río #LosChorrillos que es a su vez uno de los afluentes del lago #SanRoque. Según la investigación de Andy Ferreyra para Perfil Córdoba, un informe técnico geomorfológico realizado en enero de 2020 por el Instituto Nacional del Agua (INA) y el Centro de la Región Semiárida (CIRSA), identificó múltiples riesgos, incluyendo la pérdida de la regulación hídrica natural. El documento destacaba la importancia de preservar redes de drenaje naturales para evitar erosiones y la alteración de comunidades biológicas y vegetales.
🔎 Desde el 2018, alumnos del IPEM Colinas y la escuela Grimberg, trabajan en proyectos de recuperación del humedal, tal como sugieren los expertos, quienes afirman que el predio debería ser remediado en lugar de urbanizado.
📌 El abogado Fabrizio Prado es el propietario de las tierras. Él, junto a Ezequiel Córdoba, Martín Alejandro Settecasi y Sergio René Verdú fueron los socios fundadores de la firma Quattro Pilares S.R.L. El periodista Andy Ferreyra señala que en diciembre de 2018, el por entonces presidente Mauricio Macri se reunió a solas con los miembros de la constructora en Carlos Paz, y que un año antes los había recibido en la residencia de Olivos. Desde su creación, la empresa obtuvo sucesivas adjudicaciones de obras públicas durante las gestiones de Esteban Avilés en #CarlosPaz, y en numerosas localidades del departamento #Punilla.
☑️ Si querés conocer más lee la nota completa, haciendo click en el link de la bio o ingresá a 👉 www.cucha.com.ar.
#Cuchá</t>
  </si>
  <si>
    <t>Abuelas de Plaza de Mayo anunció la restitución de identidad de la nieta 139. 🧡  Los detalles se darán a conocer hoy a las 14, en una conferencia de prensa que tendrá lugar en la Casa por la Identidad, ubicada en el Espacio Memoria y Derechos Humanos (ex ESMA), en la Ciudad de Buenos Aires. Este anuncio representa un nuevo logro en la búsqueda de hijos e hijas apropiados durante la última dictadura cívico - militar.
✔️ El trabajo incansable de las Abuelas sigue marcando la historia reciente del país, sumando nuevas restituciones que devuelven derechos y construyen memoria. A solo semanas de haber anunciado la recuperación del nieto 138, esta nueva noticia renueva la esperanza de continuar con la identificación de quienes aún no conocen su verdadera historia.
#Cuchá 
#abuelas #nieto139</t>
  </si>
  <si>
    <t>Por primera vez en la historia, Córdoba se prepara para vivir un duelo único: Belgrano y Talleres se enfrentarán en la fecha inaugural del Primer Torneo de Primera División Femenina 2025 de la AFA. ⚽ El encuentro será el 2 de febrero y marcará el debut de ambos equipos como representantes de nuestra provincia en la máxima categoría del fútbol femenino argentino. 
☠️ 🔵 Por primera vez en la historia, nuestra provincia tendrá dos equipos en la máxima categoría. Esto sumado a que el sorteo del fixture, realizado el pasado jueves, definió que "piratas" y "matadoras" se midan desde la primera fecha del certamen. 
🏅 Belgrano llega a esta instancia tras consolidarse en la Primera División desde su ascenso en el año 2023. En el torneo 2024, el equipo finalizó en el séptimo lugar de la tabla, mostrando un rendimiento competitivo en su segundo año en la categoría. Talleres, en tanto, logró su ascenso a la máxima división para esta temporada, lo que marca su debut en la Primera División Femenina de AFA.
🗓️ El campeonato tendrá una primera fase en formato todos contra todos, con 17 equipos en competencia. El equipo que termine puntero del campeonato será declarado campeón. En el segundo semestre, los clubes jugarán divididos en dos zonas, y se definirá todo en fase eliminatoria.
Podés leer la nota en www.cuchá.com.ar
#Cuchá
#FútbolFemenino #SuperclásicoCordobés #Belgrano #Talleres #AFA #Córdoba</t>
  </si>
  <si>
    <t>🏆 Valentina Pertegarini y Nicolás Cavigliasso se consagraron campeones del Dakar 2025 en la categoría Challenger, tras completar 12 intensas etapas en el desierto árabe. Este logro, que marca la undécima victoria para Argentina en la historia de la competencia, consolida a la pareja como protagonistas destacados del automovilismo mundial. 🇦🇷
🚗 Durante la competencia enfrentaron más de 7.000 kilómetros de competencia en condiciones extremas, liderando la clasificación general con una estrategia sólida y constante. Desde la primera etapa, demostraron ser favoritos en esta categoría reservada para prototipos UTV, y no dejaron dudas sobre su capacidad para superar los desafíos del Dakar. 🌍
💪 Cavigliasso, quien ya había conquistado el Dakar en cuatriciclos en 2019, unió fuerzas con su esposa en 2023 para competir juntos como equipo. Valentina, destacada navegante y campeona mundial de Rally Raid en 2024, aportó su experiencia y precisión, logrando que en su tercera participación conjunta alcanzaran el máximo título en esta exigente competencia. 🔝
🌟 Más allá de las pistas, Nicolás y Valentina comparten su vida en General Cabrera, donde se dedican a la producción de maní y a la cría de ganado. Su historia de amor comenzó en la escuela primaria y se consolidó al formar un equipo tanto en lo personal como en lo deportivo. Esta victoria no solo es un hito en sus carreras, sino también una muestra del poder del trabajo en equipo y la pasión compartida. 
📸 Con este triunfo, Argentina suma su undécimo título en el Dakar, reafirmando su lugar en la élite del automovilismo mundial. Valentina y Nicolás, desde su Córdoba natal, dejaron una marca imborrable en el desierto, llevando el nombre de General Cabrera al podio más alto de la competencia más dura del mundo.
#Córdoba #GeneralCabrera #Dakar2025 #Automovilismo #OrgulloCordobés</t>
  </si>
  <si>
    <t>🌿 La Reserva Natural Chancaní es un área protegida de más de 5000 hectáreas que combina llanura y montaña, ofreciendo un espacio clave para la conservación de la biodiversidad en Córdoba.
🦅 La fauna de la reserva es notable: incluye cóndores, pumas, iguanas coloradas y pecaríes de collar, entre otras especies. Un punto destacado es la Quebrada de la Mermela, hogar de una de las colonias de cóndores más importantes de la región.
🚶‍♀️ Entre las actividades que se pueden realizar se encuentran caminatas, avistaje de flora y fauna, y recorridos interpretativos. Además, los icónicos Túneles de Chancaní, una obra de ingeniería declarada la sexta maravilla de Córdoba, son un atractivo imperdible.
📍 El acceso a la reserva es gratuito y se gestiona a través de Ciudadano Digital. Se recomienda seguir las indicaciones de los guardaparques, evitar intervenir en la flora y fauna, mantener el silencio, no ingresar con mascotas y llevarse los residuos generados durante la visita.
👉 Leé más sobre este destino en cucha.com.ar
#ReservaNaturalChancaní #TurismoCórdoba #Naturaleza #Ecoturismo #Córdoba</t>
  </si>
  <si>
    <t>En verano, Córdoba se convierte en un escenario lleno de vida, música y tradiciones. Conocida por icónicos eventos como el Festival Nacional de Folklore en Cosquín, el Festival Nacional de Doma y Folklore de Jesús María y el Festival de Peñas de Villa María, la provincia también ofrece una variedad de festivales que invitan a explorar sus rincones más auténticos. Acá te contamos sobre cuatro propuestas imperdibles:
🧉 @festivalnacionaldelmalambo
📅 Del 12 al 18 de enero en #Laborde.
Este evento es un homenaje al malambo, una danza profundamente arraigada en la tradición argentina. Compiten delegaciones de todo el país y países vecinos, mostrando destreza y pasión en cada presentación. Además, artistas como Los Trajinantes y Caldenes acompañan las jornadas con música en vivo, sumando emoción a un festival cargado de mística y tradición.
🌿 Fiesta Nacional del Olivo
📅 18 y 19 de enero en #CruzDelEje.
Este festival es un tributo a la producción olivícola de la región. Con artistas como Jairo, Destino San Javier y Los Caligaris, combina música y degustaciones de aceitunas y aceites locales, resaltando la identidad productiva de Cruz del Eje.
🌊 @festivaldellago2025
📅 18 de enero en #VillaRumipal.
La música se encuentra con la naturaleza en este evento único. Luciano Pereyra y Callejero Fino lideran una noche mágica a orillas del lago, enmarcada por actividades recreativas y náuticas que completan la experiencia.
🌾 @fiestanacionaldeltrigo
📅 Del 14 al 16 de febrero en #Leones.
Este evento celebra la cosecha del trigo con desfiles de maquinaria agrícola, competencias y una grilla artística que incluye a Q’Lokura, La Beriso y El Indio Lucio Rojas. Es un homenaje a las raíces rurales y a la identidad productiva de la región.
💃 Los festivales en Córdoba reflejan la diversidad cultural y las tradiciones de la provincia. Con propuestas que van desde la música hasta la gastronomía, cada evento invita a explorar y conocer más sobre las raíces y costumbres locales.
📖 Leé la nota completa en cucha.com.ar
#FestivalesDeCórdoba #CulturaYTradición #Verano2025</t>
  </si>
  <si>
    <t>Investigadores de la UNC, la UNRC y el Conicet lograron un avance clave contra el dengue: un extracto de la piel de maní puede inhibir el virus en diferentes etapas de su ciclo de replicación. 🔬 Este descubrimiento, realizado en pruebas de laboratorio, podría ser la base de tratamientos naturales.
📢 El extracto, obtenido de un residuo industrial, demostró ser altamente efectivo gracias a su composición rica en polifenoles y proantocianidinas, compuestos con propiedades antivirales y antioxidantes. Los científicos confirmaron que este producto no solo previene la infección, sino que también inactiva el virus en su totalidad.
🌍 El dengue, es una enfermedad viral transmitida por el mosquito Aedes aegypti, la cual afecta a millones de personas en el mundo, y actualmente no hay medicamentos antivirales accesibles. Este hallazgo abre la puerta a terapias sostenibles y accesibles para combatir esta problemática de salud pública global.
🤝 Gracias al trabajo conjunto de especialistas en microbiología y biología molecular, se logró determinar que el extracto inhibe la síntesis de ARN viral, lo que lo convierte en una herramienta potencial para prevenir y tratar la enfermedad. Este descubrimiento no solo representa un avance científico, sino también una apuesta por soluciones naturales, económicas y con impacto positivo en la salud pública.
#Cuchá 
#CienciaArgentina #Dengue #Innovación</t>
  </si>
  <si>
    <t>⚽ Belem Bevilacqua, árbitra oriunda de Río Cuarto, inicia el 2025 con un hito en su carrera: su designación como árbitro FIFA. Este logro le permitirá representar a Conmebol en competencias internacionales, consolidando su trayectoria en el arbitraje profesional 💪.
📅 Tras más de 15 años de esfuerzo, Bevilacqua marcó un precedente en diciembre de 2024 al debutar como asistente en la Primera División de la AFA, durante el partido entre Atlético Tucumán y Newell’s. Con ello, se convirtió en la primera mujer árbitra cordobesa en llegar a la élite del fútbol argentino.
🗨️ En diálogo con Puntal, expresó: “Tengo mucha felicidad, pero también incertidumbre por todo lo que se viene. Hay muchas cosas del mundo FIFA que todavía no conozco, pero es necesario vivenciarlas para aprender. Este logro es un premio a muchos años de trabajo” ✨. Además, resaltó que su preparación incluyó esfuerzos técnicos, físicos y hasta el aprendizaje de inglés.
👩‍⚖️ Sus inicios en el arbitraje, a los 17 años, estuvieron marcados por desafíos personales y profesionales. Sin embargo, encontró apoyo en su entorno local, particularmente en la Asociación Riocuartense de Fútbol y la Liga Regional de Río Cuarto, donde comenzó a dirigir partidos importantes. “Mis raíces están en Río Cuarto, y este logro también es de quienes confiaron en mí desde el principio”, comentó.
🚀 Con una pretemporada en Mar del Plata en enero, Bevilacqua se prepara para nuevos desafíos internacionales. Su designación como árbitro FIFA refleja el avance de las mujeres en el arbitraje y su creciente relevancia en el fútbol mundial.
#BelemBevilacqua #ArbitrajeFemenino #RíoCuarto #FIFA2025 #FútbolArgentino #Conmebol</t>
  </si>
  <si>
    <t>La Agencia Córdoba Cultura organiza el certamen “Córdoba es mi canción”, 🎶 una convocatoria abierta para cantautores/as que residen en los diferentes departamentos de la provincia. Las personas interesadas pueden enviar sus obras hasta el 28 de febrero , y 12 canciones serán seleccionadas para recibir un aporte económico.
🌟📯 El certamen busca estimular la creación, el registro y la divulgación de canciones con raíz folklórica. Las obras deben abordar temas relacionados con la identidad regional del territorio cordobés, como paisajes, cultura, costumbres o personajes de las diferentes localidades. Cabe resaltar que no es requisito que el autor/a resida en el lugar que decida homenajear.
❤️🎵 Las canciones se seleccionarán por región, distribuyendo los 26 departamentos provinciales en seis zonas: Norte, Centro, Oeste, Este, Sur y Capital. De cada región se elegirán dos canciones ganadoras. Esta iniciativa promueve el reconocimiento del género folklórico y de los cantautores/as como parte fundamental del patrimonio cultural de Córdoba.
Podés inscribirte ingresando a la web de la Agencia Córdoba Cultura 🔜 www.cultura.cba.gov.ar
#Cuchá
#Canciones #Cantautores #Córdoba</t>
  </si>
  <si>
    <t>🌄 Ubicado en el corazón de las Sierras Grandes de Córdoba, el Parque Nacional Quebrada del Condorito es un verdadero tesoro natural que combina aventura, tranquilidad y vistas espectaculares.
🦊 Con más de 150.000 hectáreas protegidas, es hogar del cóndor andino, una especie emblemática que se deja ver surcando el cielo sobre el imponente cañón, cuyas paredes alcanzan hasta 800 metros de altura. Además, la biodiversidad del lugar te sorprenderá: zorros, lagartos, cuises y aves como el halcón peregrino son solo algunos de los habitantes que podrías encontrar en tu recorrido. 🦅
El parque ofrece actividades para todos los gustos:
🌟 Caminá por los senderos señalizados y llegá al famoso Balcón Norte, desde donde tendrás una vista panorámica inolvidable del cañón.
🌟 Disfrutá de la observación de fauna y flora autóctona, un plan ideal para los amantes de la naturaleza y la fotografía.
🌟 Relajate en las áreas habilitadas para picnic, rodeado de aire puro y tranquilidad.
¿Cómo llegar?
📍 La Quebrada del Condorito está a solo 90 km de la ciudad de Córdoba. Accedé fácilmente por el Camino de las Altas Cumbres hasta el kilómetro 62, donde encontrarás la entrada. Si no tenés vehículo, también podés llegar en colectivo, ya que varias empresas de transporte público recorren esta ruta.
Recomendaciones para tu visita:
✔️ Llevar ropa cómoda, calzado adecuado, protector solar y suficiente agua.
✔️ Respetar las normas del parque: cuidemos este espacio único para que todos puedan disfrutarlo.
#QuebradaDelCondorito #ParquesNacionales #CórdobaArgentina #TurismoSustentable #Verano2024</t>
  </si>
  <si>
    <t>La Asociación Civil por la Igualdad y la Justicia creó hace dos años el sitio Discapacidad y Derechos luego de diagnosticar el alto grado de desinformación sobre los procedimientos que deben seguir las personas con discapacidad y sus familiares a la hora de reclamar o solicitar prestaciones ante organismos públicos y privados.
Entre otros servicios, brinda más de 100 modelos de reclamos que se pueden descargar gratuitamente. Hoy la web tiene 1.000 visitas semanales y los usuarios destacan que los ayuda a concretar trámites y a resolver problemas.
ACIJ comenzó en 2018 a realizar talleres, en los que participaron personas con discapacidad, con el fin de darles el espacio para ser escuchadas y diseñar una web que les fuera útil. En 2020 se lanzó el sitio, en donde la información se divide en 13 secciones como certificado único de discapacidad, pensiones no contributivas, terapias de habilitación, prótesis o reintegros de obras sociales y prepagas. En cada una se brinda información sobre las normativas vigentes y los organismos públicos donde asesorarse. Además, según el estado de cada trámite, señala los pasos a seguir. Por ejemplo, si se ingresa a la sección certificado único de discapacidad, tiene las siguientes opciones para saber cómo continuar: “Iniciaste tu trámite para obtener el CUD y aún no tenés respuesta”, “solicitaste el CUD y te lo negaron” o “se venció el CUD y no te lo renovaron”.
Por otra parte, Discapacidad y Derechos incluye más de 100 modelos de reclamo que sirven para presentar ante distintos organismos y se pueden descargar. “Así, las personas cuentan con herramientas concretas para formalizar sus reclamos, lo que muchas veces se les dificultaba porque no estaban acostumbradas a elaborar documentos de este tipo o nunca habían enviado una carta documento”, señala Eduardo Quiroga, abogado de ACIJ. 
El sitio es fácil de navegar y cuenta con audios que reproducen el contenido de cada página, entre otros recursos. Además, tiene un buscador que permite encontrar rápidamente los temas sobre los que se desea consultar. Podés conocerlo ingresando a 👉 https://discapacidadyderechos.org.ar/.
#Cuchá</t>
  </si>
  <si>
    <t>https://www.instagram.com/p/DH4cIeMvk3Q/</t>
  </si>
  <si>
    <t>https://www.instagram.com/p/DH3WmZuOd5n/</t>
  </si>
  <si>
    <t>https://www.instagram.com/p/DHzJeISPUML/</t>
  </si>
  <si>
    <t>https://www.instagram.com/p/DHn0sGoR0gL/</t>
  </si>
  <si>
    <t>https://www.instagram.com/reel/DHwm_OzvfMB/</t>
  </si>
  <si>
    <t>https://www.instagram.com/p/DHvii-0R09l/</t>
  </si>
  <si>
    <t>https://www.instagram.com/p/DHuBbWpPD-K/</t>
  </si>
  <si>
    <t>https://www.instagram.com/p/DHrfcMkvgBm/</t>
  </si>
  <si>
    <t>https://www.instagram.com/reel/DHqnPzeOlUA/</t>
  </si>
  <si>
    <t>https://www.instagram.com/p/DHo4znDuxdj/</t>
  </si>
  <si>
    <t>https://www.instagram.com/p/DHmpD9wvJ-P/</t>
  </si>
  <si>
    <t>https://www.instagram.com/p/DHdpsbgOo3-/</t>
  </si>
  <si>
    <t>https://www.instagram.com/p/DHa_RaLOS4D/</t>
  </si>
  <si>
    <t>https://www.instagram.com/p/DHZj3-OPzAH/</t>
  </si>
  <si>
    <t>https://www.instagram.com/reel/DHYeMEuu-1g/</t>
  </si>
  <si>
    <t>https://www.instagram.com/p/DHW6EJ1KvAM/</t>
  </si>
  <si>
    <t>https://www.instagram.com/p/DHTYcd6gHOT/</t>
  </si>
  <si>
    <t>https://www.instagram.com/p/DHQi_spBrtl/</t>
  </si>
  <si>
    <t>https://www.instagram.com/p/DHLxP35MFuG/</t>
  </si>
  <si>
    <t>https://www.instagram.com/p/DHKCSV6PXQT/</t>
  </si>
  <si>
    <t>https://www.instagram.com/p/DHJFuGlOrHv/</t>
  </si>
  <si>
    <t>https://www.instagram.com/reel/DHHaPaJv2Vt/</t>
  </si>
  <si>
    <t>https://www.instagram.com/p/DHGYdRLuu1g/</t>
  </si>
  <si>
    <t>https://www.instagram.com/p/DHD6BByRwBh/</t>
  </si>
  <si>
    <t>https://www.instagram.com/p/DHCTu5pxqEN/</t>
  </si>
  <si>
    <t>https://www.instagram.com/reel/DHBLkSSujHk/</t>
  </si>
  <si>
    <t>https://www.instagram.com/reel/DG_zVQIvJ8G/</t>
  </si>
  <si>
    <t>https://www.instagram.com/p/DG7-lH_u1cE/</t>
  </si>
  <si>
    <t>https://www.instagram.com/p/DG6hKBcvoec/</t>
  </si>
  <si>
    <t>https://www.instagram.com/reel/DG5wpPNOe9y/</t>
  </si>
  <si>
    <t>https://www.instagram.com/p/DG26oeAReB3/</t>
  </si>
  <si>
    <t>https://www.instagram.com/p/DG1fel4Plfl/</t>
  </si>
  <si>
    <t>https://www.instagram.com/p/DG0XSnpuu47/</t>
  </si>
  <si>
    <t>https://www.instagram.com/p/DGx1uB9uYOp/</t>
  </si>
  <si>
    <t>https://www.instagram.com/p/DGszzzruxHE/</t>
  </si>
  <si>
    <t>https://www.instagram.com/reel/DGokC6xvVvt/</t>
  </si>
  <si>
    <t>https://www.instagram.com/p/DGnaLTjAgcM/</t>
  </si>
  <si>
    <t>https://www.instagram.com/p/DGl-9P_u41H/</t>
  </si>
  <si>
    <t>https://www.instagram.com/p/DGjQl7zvZDX/</t>
  </si>
  <si>
    <t>https://www.instagram.com/p/DGgWunHPaRh/</t>
  </si>
  <si>
    <t>https://www.instagram.com/reel/DGfwxYyO4I0/</t>
  </si>
  <si>
    <t>https://www.instagram.com/p/DGeTbbjv5sv/</t>
  </si>
  <si>
    <t>https://www.instagram.com/p/DGdSqEBO0cG/</t>
  </si>
  <si>
    <t>https://www.instagram.com/reel/DGbxD_1PrtU/</t>
  </si>
  <si>
    <t>https://www.instagram.com/p/DGYALO3Acjh/</t>
  </si>
  <si>
    <t>https://www.instagram.com/p/DGWehHPAJWX/</t>
  </si>
  <si>
    <t>https://www.instagram.com/p/DGVi9uvOe24/</t>
  </si>
  <si>
    <t>https://www.instagram.com/p/DGT7Nj_v-ZR/</t>
  </si>
  <si>
    <t>https://www.instagram.com/p/DGRbbDnvQHJ/</t>
  </si>
  <si>
    <t>https://www.instagram.com/reel/DGOx7xUvxac/</t>
  </si>
  <si>
    <t>https://www.instagram.com/reel/DGNpbpnRBQi/</t>
  </si>
  <si>
    <t>https://www.instagram.com/p/DGMOujPvgRx/</t>
  </si>
  <si>
    <t>https://www.instagram.com/p/DGLIuhEutEn/</t>
  </si>
  <si>
    <t>https://www.instagram.com/p/DGEdSJZRajV/</t>
  </si>
  <si>
    <t>https://www.instagram.com/p/DGAyZrBAXh9/</t>
  </si>
  <si>
    <t>https://www.instagram.com/p/DF7p4Swg0u2/</t>
  </si>
  <si>
    <t>https://www.instagram.com/reel/DF6Tgr1PinF/</t>
  </si>
  <si>
    <t>https://www.instagram.com/p/DF5CyyZuTEr/</t>
  </si>
  <si>
    <t>https://www.instagram.com/reel/DF3w-TUOp7x/</t>
  </si>
  <si>
    <t>https://www.instagram.com/p/DFyihj5u2jI/</t>
  </si>
  <si>
    <t>https://www.instagram.com/p/DFv6W7LOruS/</t>
  </si>
  <si>
    <t>https://www.instagram.com/p/DFvLMawOmsx/</t>
  </si>
  <si>
    <t>https://www.instagram.com/reel/DFtY4T3uOUI/</t>
  </si>
  <si>
    <t>https://www.instagram.com/p/DFsJ_lygZ9y/</t>
  </si>
  <si>
    <t>https://www.instagram.com/p/DFpm5zkRjU5/</t>
  </si>
  <si>
    <t>https://www.instagram.com/p/DFoITwGRni_/</t>
  </si>
  <si>
    <t>https://www.instagram.com/reel/DFnJL5POikJ/</t>
  </si>
  <si>
    <t>https://www.instagram.com/p/DFlsVe8OsCT/</t>
  </si>
  <si>
    <t>https://www.instagram.com/p/DFkpal3uqOf/</t>
  </si>
  <si>
    <t>https://www.instagram.com/reel/DFiCSBLxwfR/</t>
  </si>
  <si>
    <t>https://www.instagram.com/p/DFgdCrCBqz1/</t>
  </si>
  <si>
    <t>https://www.instagram.com/p/DFd5efyuvlR/</t>
  </si>
  <si>
    <t>https://www.instagram.com/p/DFYrOAsNLx_/</t>
  </si>
  <si>
    <t>https://www.instagram.com/p/DFWJG7IuYbk/</t>
  </si>
  <si>
    <t>https://www.instagram.com/p/DFNt5ajui7u/</t>
  </si>
  <si>
    <t>https://www.instagram.com/reel/DFNjo1Huzyi/</t>
  </si>
  <si>
    <t>https://www.instagram.com/p/DFL9a5ROOAg/</t>
  </si>
  <si>
    <t>https://www.instagram.com/reel/DFKs7x9R57j/</t>
  </si>
  <si>
    <t>https://www.instagram.com/p/DFJUIkPuHVz/</t>
  </si>
  <si>
    <t>https://www.instagram.com/p/DFF2PAexwRd/</t>
  </si>
  <si>
    <t>https://www.instagram.com/p/DFDF-pwxLVt/</t>
  </si>
  <si>
    <t>https://www.instagram.com/p/DE7pv6mOcOR/</t>
  </si>
  <si>
    <t>https://www.instagram.com/p/DE4qDBuIec_/</t>
  </si>
  <si>
    <t>https://www.instagram.com/p/DE0oi_vMuRE/</t>
  </si>
  <si>
    <t>https://www.instagram.com/p/DExJyXnxeFK/</t>
  </si>
  <si>
    <t>https://www.instagram.com/p/DEirETCOGtN/</t>
  </si>
  <si>
    <t>https://www.instagram.com/p/DEfEx3xR-BU/</t>
  </si>
  <si>
    <t>https://www.instagram.com/p/DEXRUXpIYwB/</t>
  </si>
  <si>
    <t>https://www.instagram.com/p/DEUyZ5cxhIt/</t>
  </si>
  <si>
    <t>Imagen de Instagram</t>
  </si>
  <si>
    <t>Secuencia de Instagram</t>
  </si>
  <si>
    <t>Reel de Instagram</t>
  </si>
  <si>
    <t>El 30 de diciembre de 2004, la tragedia de Cromañón marcó un antes y un después en la historia argentina. Lo que comenzó como un recital de la banda Callejeros terminó convirtiéndose en una noche de horror que dejó 194 muertos y más de 1.400 heridos.
Durante el show, una bengala encendida desde el público impactó en el techo del boliche República Cromañón, ubicado en el barrio porteño de Once. El techo estaba cubierto con poliuretano, un material inflamable que, al quemarse, liberó gases tóxicos que provocaron asfixia en la mayoría de las víctimas. A esto se sumaron salidas de emergencia bloqueadas y la falta de controles de seguridad adecuados.
La tragedia expuso graves fallas estructurales: corrupción en las inspecciones municipales, negligencia de los responsables del lugar y una cultura de riesgo asociada al uso de pirotecnia en recitales. Aunque la banda Callejeros había pedido no usar bengalas, el mensaje no logró calar en un público acostumbrado a esta práctica.
Las condenas llegaron años después. Omar Chabán, gerente del local, y Diego Argañaraz, manager de Callejeros, fueron condenados junto a varios funcionarios públicos por sus responsabilidades en el hecho. Sin embargo, muchas familias de las víctimas consideraron insuficientes las sentencias.
Hoy, 20 años después, Cromañón es recordado como un símbolo de lo que nunca debe volver a suceder. En 2022, el local fue declarado sitio de memoria para homenajear a las víctimas y generar conciencia sobre la seguridad en espacios públicos.
Además, series y documentales mantienen viva la memoria de esta tragedia, como la reciente producción de 2024 que aborda las consecuencias sociales y emocionales del incendio.
Cada 30 de diciembre, familiares y sobrevivientes se reúnen en Plaza Once para recordar y exigir justicia. A dos décadas, la frase "ni las bengalas ni el rock and roll" sigue resonando como un llamado a la reflexión y la acción.
#Cromañón #Cromañón #MemoriaActiva #Justicia #RockArgentino #Seguridad</t>
  </si>
  <si>
    <t>https://www.instagram.com/p/DEM9JFKOT6V/</t>
  </si>
  <si>
    <t>📢 Abuelas de Plaza de Mayo anunció la restitución del nieto 138. Un nuevo paso en la lucha por la memoria, la verdad y la justicia
🗓️ La conferencia de prensa se realizará hoy a las 14hs en el auditorio de la Casa por la Identidad del Espacio Memoria y Derechos Humanos (Ex ESMA). Desde allí, Abuelas compartirá más detalles sobre este emotivo hallazgo que marca el camino en defensa de los derechos humanos.
Si tenés dudas sobre tu identidad, podés comunicarte con Abuelas de Plaza de Mayo  al 1143840983 o ingresar a la web abuelas.org.ar ❤️ 
#Cuchá
#Nieto138 #MemoriaVerdadYJusticia #AbuelasDePlazaDeMayo #DerechosHumanos</t>
  </si>
  <si>
    <t>https://www.instagram.com/p/DEFk-xZRdMO/</t>
  </si>
  <si>
    <t>🌄 La Cascada Escondida, ubicada en La Cumbrecita, Córdoba, es un destino ideal para quienes disfrutan del trekking. El recorrido, de ida y vuelta, tiene 8,5 kilómetros y permite explorar paisajes serranos, atravesar arroyos y llegar a un salto de agua de 22 metros, oculto entre las montañas.
⛰️ El punto de partida es el puente de ingreso al pueblo. Desde allí, el sendero está bien señalizado y pasa por puntos destacados como el Mirador El Peñal y el Vallecito del Abedul, un lugar recomendado para hacer una pausa. La caminata incluye tramos con pendientes pronunciadas y pasos entre rocas, lo que puede representar un desafío para algunos visitantes.
📍 Es importante llevar ropa y calzado adecuados, agua, y protector solar. Además, se solicita respetar los senderos habilitados para preservar el entorno natural.
👉 Más información en cuchá.com.ar
#Trekking #LaCumbrecita #CascadaEscondida #Aventura #Naturaleza #Senderismo</t>
  </si>
  <si>
    <t>https://www.instagram.com/p/DEDvvOSt6HM/</t>
  </si>
  <si>
    <t>✨ En el corazón de Alberdi, la emblemática exCervecería Córdoba abrirá sus puertas este 24 de diciembre para celebrar la primera edición de "Navidad Digna", una cena gratuita organizada por el Centro Vecinal Alberdi y la Red Pueblo Alberdi. A partir de las 21 horas, vecinos y vecinas podrán compartir una noche de unión, solidaridad y comunidad.
🍴 Esta iniciativa está dirigida a personas que se encuentren solas, no puedan acceder a una cena navideña o simplemente deseen ser parte de un encuentro colectivo que busca rescatar valores como la empatía y la construcción comunitaria. Además, quienes deseen colaborar pueden sumarse como voluntarios o contribuir con donaciones de alimentos, productos navideños y bebidas sin alcohol.
🏛️ "Navidad Digna" trasciende el gesto de ofrecer una cena, aseguran desde la organización. Es un compromiso por reforzar los vínculos barriales en un contexto de crisis económica. Desde el Centro Vecinal destacan: "La dignidad no se limita a brindar un plato de comida, también implica cultivar la alegría y el sentido de pertenencia a una comunidad".
🫴🏼 DONÁ Y SUMÁ TU APORTE
Estamos recolectando:
🍗 Pollos
🥗 Aderezos y productos navideños (budines, pan dulce, turrones)
🔥 Leña, carbón
🥤 Bebidas sin alcohol
📍 ¿Dónde donar?
En la sede del Centro Vecinal Alberdi (Cristóbal de Aguilar 1890), de lunes a viernes de 16:00 a 20:00.
💳 También podés colaborar por transferencia al alias:
centrovecinalalberdi
CBU: 0200912801000003117083
#NavidadDigna #Solidaridad #Alberdi #Córdoba #Nochebuena #CenaGratuita #Comunidad #UniónBarrial</t>
  </si>
  <si>
    <t>https://www.instagram.com/p/DD7PrzziGlV/</t>
  </si>
  <si>
    <t>🏆 En una noche cargada de emociones, José “Maligno” Torres se consagró como el ganador del Cóndor de Oro 2024, el máximo galardón otorgado por la Agencia Córdoba Deportes. Se trató de la 24° edición de los Premios Cóndor, que reconoce a los #deportistas, dirigentes, #clubes y otras figuras del ámbito deportivo de #Córdoba. 🚴‍♂️
🎉 Durante la velada también se entregaron los Cóndor de Plata en 18 rubros, y hubo un reconocimiento especial para los atletas que participaron en los #JuegosOlímpicos y #Paralímpicos de #París2024.
🗳️ En esta edición, se otorgó por primera vez el “Cóndor de la Gente”, votado a través de redes sociales. La deportista elegida fue Maitena Ardiles, subcampeona sudamericana 2024 de parakarate, quien luego de recibir el premio se mostró muy emocionada junto a su familia.
#Cuchá #PremiosCóndor #Deportes #Atletismo #MalignoTorres #Maligno #cordoba #cordobeses</t>
  </si>
  <si>
    <t>https://www.instagram.com/reel/DD65vJeRn8S/</t>
  </si>
  <si>
    <t>🔥 Los sucesos del 19 y 20 de diciembre del 2001 son parte de nuestra historia más reciente: la crisis desató un levantamiento popular que terminó con la presidencia de Fernando De la Rúa, con la icónica imagen de la partida en helicóptero de la Casa Rosada. Sin embargo, previo a la renuncia, el gobierno de la Alianza sostuvo una brutal represión contra los manifestantes que dejó un saldo de 39 muertos y cientos de heridos.
🔴 En Córdoba fueron tres las víctimas fatales: Sergio Miguel Ferreira de 20 años, Sergio Pedernera de 16 y David Ernesto Moreno de tan solo 13 años. David vivía en barrio Villa 9 de Julio, en el noroeste de la ciudad de Córdoba. Había salido de su casa para jugar en la pelopincho de un amigo. Esa tarde, un grupo de vecinos comenzó a reunirse frente al supermercado que estaba a tres cuadras de la casa, creyendo que entregarían bolsones con alimentos. David fue con su amigo por curiosidad. Apareció la Guardia de Infantería de la policía y se produjo la represión, pero entre las balas de goma también se dispararon de plomo. Cinco de esos proyectiles hicieron impacto en la pequeña humanidad de David, uno de ellos, mortal, le dio en la nuca cuando huía.
⚖️ La investigación judicial fue lenta. El principal acusado fue el policía Hugo Cánovas Badra, quien fue detenido y liberado en dos ocasiones. En 2009 la causa fue elevada a juicio y la Cámara 1ª del Crimen tardó siete años en realizar el debate oral, al que llegaron acusados Cánovas Badra, por el homicidio, y las policías Daniela Alejandra Adán y Laura Estela Freire, por falso testimonio.
📅 El 25 de julio de 2017 fueron finalmente condenados: Cánovas Badra a 12 años y ocho meses de prisión por homicidio simple y lesiones graves, ambos delitos agravados por el uso de arma de fuego. Y también Adán, a dos años de prisión en suspenso. Freire terminó absuelta.
🌹 En el lugar de los hechos se erige un monolito que recuerda a David. Cada año, su familia lleva flores en su memoria.
#Cuchá</t>
  </si>
  <si>
    <t>https://www.instagram.com/p/DD0V3YXvMTE/</t>
  </si>
  <si>
    <t>📢 Estela de Carlotto, titular de Abuelas de Plaza de Mayo, presentó un informe que detalla los impactos negativos de las políticas implementadas por el gobierno de Javier Milei en materia de memoria, verdad y justicia. El documento advierte sobre el desfinanciamiento de organismos clave y el desmantelamiento de programas esenciales.
📄 El informe denuncia recortes significativos a la Comisión Nacional por el Derecho a la Identidad (Conadi) y al Banco Nacional de Datos Genéticos (BNDG), afectando la búsqueda de personas apropiadas durante la dictadura militar. Además, menciona la derogación del decreto que sostenía la Unidad Especial de Investigación (UEI) de la Conadi, poniendo en riesgo miles de investigaciones.
🗣️ Durante la presentación en la Casa por la Identidad del Espacio Memoria y Derechos Humanos (ex ESMA), Carlotto hizo un llamado a la comunidad internacional para que intervenga y evite un mayor retroceso en derechos humanos. "Es fundamental defender los valores democráticos que tanto nos costó conseguir", afirmó.
✊ Claudia Poblete, nieta restituida e integrante de la comisión directiva de Abuelas, destacó que la institución debe redoblar esfuerzos para continuar su misión. Carolina Villella, coordinadora del equipo jurídico, alertó sobre el debilitamiento institucional y el impacto en la búsqueda de personas apropiadas durante el terrorismo de Estado.
🔍 Abuelas de Plaza de Mayo aún busca a más de 300 nietos y nietas. Frente a un panorama adverso, reafirma su compromiso histórico con la memoria, la verdad y la justicia, apelando a la solidaridad nacional e internacional para evitar que se erosionen conquistas democráticas esenciales.
#MemoriaVerdadYJusticia #DerechosHumanos #AbuelasDePlazaDeMayo #Argentina</t>
  </si>
  <si>
    <t>https://www.instagram.com/p/DDzVJIlxxCt/</t>
  </si>
  <si>
    <t>🎉 El  taller de escritura creativa El Brote cierra su año con una "Fiesta Poética", una noche de lecturas, presentación de fanzines, teatro, feria de libros, performances y más. La cita es este viernes 20 de diciembre desde las 20hs en ADIUC (AV. Haya de la Torre - Ciudad Universitaria) con entrada libre y gratuita.
🎵 La velada estará musicalizada por la Dj @lara__thornton. Además, habrá una barra de comidas populares:
🫓 Arepas venezolanas de @tentacion_s_y_s
🥪 Empanadas de carne y sandwich de chola de @warmi.phayiri 
🍦 Yogurt con gelatina y bombas de papa veganas
🫔 Empanadas veganas de @la.maza.morra 
🌮 Tacos de @tacos_revolucion_cba 
🌱 El Brote es una escuela literaria y espacio de producción cultural y editorial, radicado en la Ciudad de Córdoba, dirigido por Flor López. Con más de 40 libros publicados, cuenta con una gran comunidad de artistxs y poetxs editados a lo largo del país. De lunes a viernes, el estudio de El Brote se llena de talleres para todas las edades: clubes de lectura, escritura creativa, escritura experimental, y más.
🖇️ Este año, El Brote relanza su Escuela de Verano, con una grilla variada de talleres de 6 encuentros durante enero y febrero. Toda la información y las inscripciones pueden realizarse en su perfil de Instagram @elbroteescrituracreativa.
#Cuchá #ElBrote #Poesía #Córdoba #Cultura</t>
  </si>
  <si>
    <t>https://www.instagram.com/p/DDwvJ57OaZm/</t>
  </si>
  <si>
    <t>🎓 La UNC entregó certificados a 2.035 egresados de la Escuela de Oficios en una ceremonia realizada en la Sala de las Américas del Pabellón Argentina. El programa incluyó 34 cursos de formación laboral gratuita en áreas como informática, construcción y gestión comercial.
👩‍🔧 El 40% de los egresados fueron mujeres, muchas de ellas capacitadas en oficios tradicionalmente masculinos como herrería, albañilería e instalaciones eléctricas. Esta cifra refleja una mayor participación femenina en sectores técnicos.
📚 Entre los cursos más solicitados estuvieron los relacionados con informática y nuevas tecnologías. Además, 80 estudiantes obtuvieron su certificación como gasistas, habilitándolos para gestionar su matrícula profesional.
🏫 Desde la UNC resaltaron la importancia de la formación continua y la inserción laboral a través de programas de capacitación gratuita, destacando el impacto social y económico que generan en la provincia.
📱 Nota completa en 👉 cucha.com.ar ✨
#EscuelaDeOficios #UNC #CapacitaciónLaboral #EducaciónGratuita</t>
  </si>
  <si>
    <t>https://www.instagram.com/p/DDsiSV3R6jd/</t>
  </si>
  <si>
    <t>🚲 El Ente Metropolitano presentó una bicicleta eléctrica de fabricación cordobesa, desarrollada en colaboración con las firmas locales Parra y Tomaselli. El presidente del organismo, Rodrigo Fernández, informó que el vehículo está compuesto en más de un 50% por piezas locales, completándose con componentes nacionales e importados.
🔋 La bicicleta será utilizada en una prueba piloto destinada a evaluar el uso de medios de transporte ecológicos en las localidades del Ente Metropolitano. Según fuentes oficiales, el modelo cuenta con un motor de 350 watts montado en la rueda trasera, batería de litio integrada al cuadro, suspensión delantera y frenos a disco en ambas ruedas. Además, permite elegir cinco niveles de asistencia al pedalear, con una autonomía de entre 30 y 70 kilómetros, según las condiciones de uso.
🌿 La Municipalidad de Córdoba será la primera en recibir estas bicicletas eléctricas, que serán asignadas a la Guardia Urbana para el patrullaje en parques y espacios verdes. Fernández destacó la necesidad de políticas públicas sostenibles para mejorar la red de transporte metropolitano.
🚴 Asimismo, se recordó que la ampliación de la red de ciclovías conectó a Córdoba con ciudades vecinas como Malvinas Argentinas, Estación Juárez Celman y Mi Granja, fortaleciendo un sistema de movilidad más integrado y respetuoso con el medio ambiente.
#MovilidadSustentable #BicicletaEléctrica #Córdoba #EnergíaLimpia #TransporteVerde</t>
  </si>
  <si>
    <t>https://www.instagram.com/p/DDpCz0bxSNG/</t>
  </si>
  <si>
    <t>Después de dos años, vuelve el Festival de Risas - Stand Up Comedy Vol. 2 a Córdoba con dos noches inolvidables de comedia en vivo.
📅 Viernes 13 y sábado 14 de diciembre - 21:00 hs
📍 Planetario Bar (Ituzaingó 790, esq. Derqui, Nueva Córdoba)
🎙️ 16 comediantes locales se subirán al escenario para hacerte reír a carcajadas:
Danny Arzamendía, Matías Aucapiña, Silvia García, Rafa Martínez, Noe Luján, Juan Macarlupu, Ale Salvo, Tobías Culasso, Mariano Russafa, Diego Campos, Roy Di Mauro, Lu Eggel, Andy Adano, Mariano Fernández, Guille Nicolosi y Matías Marcellini.
🎟️ Conseguí tus entradas anticipadas en Alpogo.com:
👉 Podés comprar un abono especial para las dos noches o entradas individuales para disfrutar de cada fecha por separado.
🍸 Además, habrá barra, comida rápida, tragos y sorteos.</t>
  </si>
  <si>
    <t>https://www.instagram.com/p/DDhiBxJsNtf/</t>
  </si>
  <si>
    <t>El Museo de Ciencias Interactivo, de la Facultad de Ciencias Químicas (UNC), presentó una novedosa propuesta: cuatro kits de juegos y experimentos destinados a toda la familia, para reconocer y explorar las propiedades fisicoquímicas del mundo que nos rodea.
Los juegos y experimentos fueron creados por el equipo del museo universitario y los precios de los kits van desde $4.000 hasta $20 mil. En la Tienda MCI se pueden conocer las características, los componentes y el propósito científico de cada propuesta. A su vez, en el canal YouTube, las y los integrantes del Club de Ciencias ofrecen videos explicativos con datos curiosos e instrucciones de uso de cada juego.
La serie comienza con “Slime”, un experimento para hacer una divertida composición mediante un líquido viscoso y maleable. La experiencia ayuda a conocer las propiedades de los polímeros, grandes moléculas formadas por unidades más pequeñas.
Otra opción es “Colores MCI”, ideal para desarrollar tres experiencias científicas diferentes y poner en juego conocimientos sobre capilaridad, propiedades del agua y separación de mezclas.
“Ciencia MCI” es el kit más completo. Incluye las actividades de “Slime” y “Colores”. A su vez, cuenta con gradilla, tubos de Khan y pipetas Pasteur para armar un laboratorio propio en casa y aprender sobre polímeros, capilaridad y propiedades del agua.
La última novedad es “Héroes o villanos”, un original juego de memoria que permite descubrir los usos buenos y no tan buenos de los elementos químicos.
El proceso de compra se inicia de manera digital. Tenés que elegir tu kit e indicar la cantidad en este formulario electrónico 👉 https://docs.google.com/forms/d/e/1FAIpQLSdd1dB0-
Dcm5lTLXWgmJysBbXgeqPmkUTZJBVDLSXJ3duRCqA/viewform?pli=1. Una vez que el museo reciba el pedido, enviará un mail con los datos para hacer la transferencia y confirmar la compra. Luego de realizar el pago, con el comprobante de la transferencia, se retira el kit en la Biblioteca de la FCQ (avenida Haya de la Torre y Medina Allende, Ciudad Universitaria), de lunes a viernes de 8 a 18hs.
Para conocer más ingresá a 👉🏻 https://www.fcq.unc.edu.ar/tienda-mci/.
#Cuchá</t>
  </si>
  <si>
    <t>https://www.instagram.com/p/DDhU7q1OXe4/</t>
  </si>
  <si>
    <t>📣 El medio cooperativo @enfantterrible.info despide el 2024 con la tercera edición de la fiesta "Noche Buena en un Mundo Terrible". Un evento que busca cerrar el año con un brindis colectivo para celebrar la cultura underground cordobesa. Será mañana viernes 13 de diciembre, a partir de las 23 hs, en 990 Arte Club (Bv. Los Andes 337).
🎶 En esta edición actuarán Tranki Punki, ROBIDÚ y Dj Kriter. Con más de diez años de trayectoria, Tranki Panki ha logrado consolidarse como una de las bandas más destacadas de la escena cordobesa, fusionando punk, ska, rock alternativo y otros sonidos. Por su parte, Valentín Robidú, se hará presente con un universo sonoro donde los poemas electrónicos encuentran su pulso en beats de tech house y latin house. Finalmente, Kriter ha trazado un camino ascendente en el mundo de la música electrónica, con una versatilidad que trasciende géneros.
✅ “Un Mundo Terrible” tiene por objetivo ir más allá de las redes sociales y ofrecer un espacio de encuentro cara a cara con su comunidad. En su primera edición fue de lectura performática disidente, mientras que en la segunda, la cultura de barrio se tomó el escenario con  “Las Insurrectas: cultura de barrio". Las entradas para esta edición se pueden adquirir en puerta o a través de este link 👉🏻 https://wa.me/message/5BCNI4HQXUCAC1.
📲 Enfant Terrible es un medio de comunicación digital cordobés que nació en 2018 y se autogestionan, organizados como una cooperativa de trabajo. A su alrededor han generado una comunidad para sostenerse mes a mes con aportes y la organización de distintas actividades. 
#Cuchá</t>
  </si>
  <si>
    <t>https://www.instagram.com/p/DDfuR1Ju2SN/</t>
  </si>
  <si>
    <t>Un grupo de jóvenes del Instituto Técnico Salesiano Villada de Córdoba desarrolló “Vaid”, un software gratuito destinado a  la gestión de organizaciones sin fines de lucro. 🙌 ✨
👉Inspirados por referentes como la Cruz Roja y la Fundación Vicentina, los estudiantes trabajaron con distintas organizaciones para entender sus necesidades reales. El resultado: una plataforma intuitiva y eficiente que, en pruebas piloto, logró reducir un 30% los errores administrativos y ahorrar un 40% del tiempo dedicado a tareas operativas. “Queremos que las instituciones se concentren en su misión principal, sin preocuparse por costos o tecnología”, afirman los alumnos.
📊 Vaid es una plataforma integral diseñada específicamente para optimizar y centralizar la gestión de recursos humanos, tareas, inventarios, eventos y operaciones financieras. 
✔ ️ Cabe resaltar que el software es completamente gratuito,  ya que su misión es potenciar el trabajo de las organizaciones solidarias, eliminando preocupaciones por costos o complejidades tecnológicas.
#Cucha
#Escuelas #secundario #córdoba #software</t>
  </si>
  <si>
    <t>https://www.instagram.com/p/DDekCQER3_B/</t>
  </si>
  <si>
    <t>📊 El 57,9% de las familias cordobesas no pudo acceder a los alimentos básicos en noviembre. Según un informe del Instituto de Estadísticas y Tendencias Sociales y Económicas (IETSE), casi 6 de cada 10 hogares quedaron por debajo del umbral de indigencia.
❗Estos números reflejan el impacto de una inflación acumulada del 124% en lo que va del año. El costo de la Canasta Básica Alimentaria para una familia tipo fue de $670.912 en noviembre, mientras que la Canasta Básica Total alcanzó $1.247.542.
📣 Los datos también revelaron que el 19,5% de las familias se quedó sin alimentos en algún momento del mes, mientras que el 48,4% debió suspender alguna ingesta diaria, como desayuno, almuerzo, merienda o cena. Además, en el 10,8% de los hogares, algún integrante solo pudo comer una vez al día o incluso pasó un día entero sin alimentos.
✨ Nota completa en 👉 cucha.com.ar
📉 #CrisisAlimentaria #Inflación #Córdoba #CanastaBásica #EconomíaFamiliar #SituaciónSocial #InformeEconómico</t>
  </si>
  <si>
    <t>https://www.instagram.com/p/DDdHZA8uVDu/</t>
  </si>
  <si>
    <t>📝 A través del Decreto 1083/24, el Gobierno Nacional derogó una norma del 2021 que prorrogaba la emergencia “en materia de posesión y propiedad de las tierras que tradicionalmente ocupan las comunidades indígenas originarias”, lo que habilita el desalojo de tierras ocupadas por comunidades originarias.
🔎 Esta norma significaba la protección legal con la que contaban los pueblos indígenas para frenar los desalojos de sus territorios. La resolución contradice el artículo 75 de la Constitución, que reconoce “la preexistencia étnica” de los pueblos originarios y garantiza “la posesión y propiedad comunitaria de las tierras que tradicionalmente ocupan”.
💬 “El DNU 1083/24 firmado hoy por el presidente #JavierMilei y su gabinete pone fin a una lesión al derecho de propiedad que arrastrábamos desde 2006”, afirmó el ministro de Desregulación y Transformación del Estado, Federico Sturzenegger.
ℹ️ Con este decreto, no sólo se puso fin a esta situación de excepcionalidad, sino que además se habilitó el desalojo. Se trata de un nuevo avance contra otra de las minorías vulnerables del país.
📌 Actualmente, hay identificadas en todo el país al menos 254 disputas territoriales.
🗯️ Desde el Parlamento de Naciones, Pueblos y Comunidades indígenas de Jujuy anticiparon que van a "defender el territorio con ley o sin ley". "Esta es una nueva acción de genocidio, etnocidio, ecocidio, que se constituye como un delito de lesa humanidad, violentando y avasallando los derechos de la madre tierra, el territorio y las naciones indígenas que habitamos estos territorios desde tiempos inmemorables", expresaron en un comunicado.
✅ Los considerandos del decreto son más que provocadores. Aducen caprichosamente que la vigencia de los derechos garantizados por esa ley genera “inseguridad jurídica” y causa “una grave afectación al derecho de propiedad de los legítimos dueños” que, claro está, para el Gobierno no son los pueblos indígenas.
#Cuchá #PueblosOriginarios #ComunidadesOriginarias #PueblosIndígenas #Indígenas #Cultura #Sociedad #Actualidad</t>
  </si>
  <si>
    <t>https://www.instagram.com/p/DDcRRP8xkYd/</t>
  </si>
  <si>
    <t>El Gobierno del presidente Javier Milei oficializa una polémica medida: ahora, a partir de los 18 años, se puede adquirir, portar y usar armas de fuego en el país. Esta decisión, argumentada como una "armonización" con el Código Civil y Comercial, modifica la Ley Nacional de Armas y Explosivos, que antes fijaba el límite en 21 años. 📣
🔫 El Decreto 1081/2024, publicado este 10 de diciembre, lleva la firma de Javier Milei, Guillermo Franco y Patricia Bullrich, el cual elimina el requisito de tener 21 años para ser considerado un legítimo usuario de armas. Este cambio ha generado preocupación en diversos sectores por el impacto que podría tener en la seguridad pública.
📝 Desde el gobierno subrayan que esta modificación no altera los demás requisitos y controles establecidos por la Agencia Nacional de Materiales Controlados (ANMAC), organismo encargado de regular la tenencia y portación de armas en el país.
🔍 Desde diversos sectores de la sociedad,  alertan sobre los riesgos de habilitar a jóvenes de 18 años a portar armas de fuego en un contexto social ya marcado por la violencia. 
#Cuchá
#portaciondearmas #cordoba #argentina</t>
  </si>
  <si>
    <t>https://www.instagram.com/p/DDagHRDxBys/</t>
  </si>
  <si>
    <t>🔎 Una gran polémica envuelve a la designación del nuevo titular del ARCA (ex AFIP), Juan Pazo, a quien se le han descubierto seis cuentas offshore en Panamá, un departamento de lujo en Miami sin declarar, al igual que varias sociedades (también sin declarar) en Estados Unidos.
📌 Juan Pazo es una de las manos derechas del ministro "Toto" Caputo, hasta ahora se desempeñaba como secretario coordinador del Ministerio de Producción. Con más de un año en el gobierno actual, todavía no presentó su declaración jurada ante la Oficina Anticorrupción.
ℹ️ Pazo también fue funcionario de Mauricio Macri en la Unidad de Información Financiera (UIF). Desde entonces ya arrastra problemas con su declaración jurada por ser dueño de una compañía en Estados Unidos creada para adquirir un departamento en Miami que nunca figuró en las declaraciones juradas. 
☑️ Además, en las investigaciones se encontró que Pazo tiene seis sociedades en Panamá. Según la documentación que mostró, es secretario de Rapsodia Licensing Inc. una offshore presidida por su esposa, Josefina Helguera, y que también integran Mario Fabián Papini, tesorero Sociedad Rural Argentina, y Diego Javier Zafori, director de legales del Grupo de Narváez. Esas mismas autoridades se repiten en Rapsodia Méximo Inversora SA, Rapsodia Chile Inversora. Pazo también es secretario en Rapsodia Colombia inversora S.A. y Rapsodia Brasil inversora S.A. Estas sociedades offshore comparten directorio con las anteriores, aunque aquí el vicepresidente no es el tesorero de la Sociedad Rural Argentina, sino Fernando Martín Minaudo, presidente del Grupo de Narváez.
#Cuchá</t>
  </si>
  <si>
    <t>https://www.instagram.com/p/DDXEQUHullw/</t>
  </si>
  <si>
    <t>Este domingo 8 de diciembre, coincidiendo con el Día de la Virgen, Radio María comienza los festejos por sus treinta años con el festival "Le Cantamos a la Esperanza", en la explanada de la Catedral de Córdoba. Con entrada gratuita, desde las 20hs se podrá disfrutar del humor de Doña Jovita y la presentación de Nahuel Pennisi.
La historia de la Obra de María comienza en los 90', con la inauguración de Radio Encuentro en la ciudad de Córdoba, una emisora que funcionaba de manera modesta en un garaje. Tiempo después, Radio Encuentro se convertiría en Radio María Argentina, iniciando así su misión de evangelización y servicio a través de los medios de comunicación. 
En 1998 se instaló la primera emisora fuera de Córdoba, más precisamente en Catamarca. A medida que la obra crecía, también lo hacía su compromiso con los más necesitados. En 2001, en el contexto de la grave crisis social y económica, nació la Asociación Civil Hombre Nuevo, que inició el Comedor San José, destinado a asistir a las personas en situación de calle. El proyecto se amplió rápidamente, dando lugar al programa Peregrinos y al hogar El Buen Samaritano. Estos primeros gestos de caridad no solo marcaron el comienzo de un compromiso con los más pobres, sino que también iniciaron una red de proyectos de asistencia social que siguen vigentes hoy.  Fue en esos primeros años del 2000 que la Obra de María emprendió un camino de discernimiento espiritual guiado por el Padre Ángel Rossi, ahora Cardenal y Arzobispo de Córdoba.
En 2007, Radio María trasladó su sede principal al centro de la ciudad de Córdoba y en 2009 alcanzó la emisora número 100 de la red con la de Villa Madero (Buenos Aires).
En los últimos años la actividad no disminuyó. Durante 2020 se lanzó el Centro Mariano de Investigación Social “CEMAIS”, mientras que en 2023 arrancó la transmisión audiovisual de Radio María TV. Hoy la Obra de María cuenta con 276 emisoras en red y los canales de televisión que incorporan la señal de Radio María TV, y está presente en 10 provincias con proyectos como “Belén Nazaret”, “la Red de Merenderos”, “Alabado seas”, “El Buen Samaritano”, el Instituto “San Juan Pablo II”, y la “Misión Rural”.
#Cuchá</t>
  </si>
  <si>
    <t>https://www.instagram.com/p/DDQWGW_OtwG/</t>
  </si>
  <si>
    <t>Desde este viernes hasta el lunes, la Plaza de la Intendencia se convierte en el escenario de una propuesta que une creatividad y sustentabilidad. Se trata de la feria “Sin Desperdicio”, la cual ofrece ropa vintage, customizada y suprareciclada, además de shows en vivo y una amplia variedad de opciones gastronómicas. ♻️
👗 Cabe resaltar que en los stands se destaca el trabajo de trabajadores y trabajadoras de la economía popular, diseñadores locales independientes, cooperativas y emprendedores que apuestan al reciclaje y a la producción responsable. 
🎄 El lunes al atardecer, la feria concluye con el encendido del árbol de navidad de 16 metros, construido íntegramente con materiales recuperados por los Centros Verdes de la ciudad. La protagonista de este año son los materiales reciclados de hojalata y derivados. 
🎁 Además se podrá participar del Ecocanje, llevando tus residuos secos podés llevarte adornos y juguetes hechos de plástico reciclado.
🕓 Horario y ubicación
La feria estará abierta de 16:00 a 21:00 en la Plaza de la Intendencia, con entrada libre y gratuita ✨
#Cuchá
#NavidadCircular #SinDesperdicio #CórdobaSustentable #EconomíaCircular</t>
  </si>
  <si>
    <t>https://www.instagram.com/p/DDPH88XxS8P/</t>
  </si>
  <si>
    <t>🚌 Los flamantes colectivos con combustión a GNC comenzaron a prestar servicio en la ciudad de Córdoba en las líneas A1, B1 y C1 correspondientes a la empresa TAMSE. Son 20 vehículos, los primeros en su tipo en la provincia, que fueron fabricados íntegramente en la ciudad capital en la planta de barrio Ferreyra de la marca Iveco.
✅ Las unidades funcionan con GNC, una energía más limpia y amigable con el ambiente: disminuye las emisiones de carbono y gases de efecto invernadero y reduce significativamente la contaminación sonora, con un andar mucho más sigiloso. Su autonomía es de 350 kilómetros, lo que les permite realizar el servicio del día y la posterior recarga en la estación YPF de TAMSE. Recargar los tubos de GNC demora unos 30 minutos, ya que sus tamaños es mucho mayor al de los tradicionales.
🔎 Cada bondi posee casi 13 metros de largo y una capacidad aproximada para 90 pasajeros por unidad, incluyendo dos espacios específicos destinados a personas que se movilizan con sillas de rueda.
📌 Desde el abandono prematuro de la empresa Ersa el pasado marzo, la Municipalidad de Córdoba, a través de Tamse, junto a Coniferal, incorporaron 170 colectivos 0 km al sistema de transporte y 244 en total, contabilizando las unidades rojas reparadas que se encontraban fuera de funcionamiento.
#Cuchá #Transporte #GNC</t>
  </si>
  <si>
    <t>https://www.instagram.com/p/DDNulzYuTPM/</t>
  </si>
  <si>
    <t>🚨 Una situación límite en Córdoba: En la mañana de este jueves, un jubilado protagonizó un dramático episodio frente a la sede del PAMI en pleno Centro de la ciudad. El hombre, desesperado por no poder acceder a sus medicamentos tras los recortes en la cobertura, se roció con combustible e intentó prenderse fuego. Fue contenido a tiempo por personas presentes en el lugar y asistido por un servicio de emergencias que llegó rápidamente. Empleados de la obra social, visiblemente conmovidos, señalaron que estas situaciones reflejan la profunda angustia que viven los jubilados. “Todos los días enfrentamos escenas traumáticas; la gente llega desesperada porque no encuentra soluciones”, comentó uno de ellos a La Voz.
❗ El descontento crece también en distintas localidades del país. En Río Cuarto, se vieron largas filas de adultos mayores frente a la entidad para avanzar con el nuevo trámite que permita sostener algunos descuentos en la cobertura de medicamentos. En este marco, el Frente de Jubilados calificó la situación como un “gerontocidio”. En un documento emitido tras una reunión de sus integrantes, la organización rechazó categóricamente las medidas de recorte que afectan a 73.000 jubilados en la región, de los cuales el 60 % está en situación de vulnerabilidad. Además, denunciaron la falta de información y las dificultades que enfrentan los adultos mayores para realizar los trámites online exigidos por el PAMI. “Estamos siendo testigos de un abandono sistemático que pone en riesgo la vida de miles de personas”, expresaron en el texto.
💥 La crisis desatada por los recortes en la cobertura de medicamentos ha generado escenas de tensión y reclamos en distintas ciudades del país, mientras los jubilados y sus organizaciones continúan exigiendo respuestas concretas para garantizar el acceso a la salud.
#CrisisPAMI #Jubilados #Recortes</t>
  </si>
  <si>
    <t>https://www.instagram.com/p/DDM4carujNf/</t>
  </si>
  <si>
    <t>🚌 El viernes 6 de diciembre se aplicará un nuevo aumento al boleto de los interurbanos, de un 5,22%. Es el octavo incremento en lo que va del año autorizado por el \Ente Regulador de Servicios Públicos (Ersep), y ya acumula un 442,6%, muy por encima del 107% de inflación que midió el Instituto Nacional de Estadística y Censo (Indec).
📈 Toda esta seguidilla de aumentos se da en el marco de un año en que el Estado realizó una fuerte retirada, quitando los subsidios a los distintos medios de transporte. En enero, la serie de 8 aumentos que se efectivizaron en el año arrancó con un 97,4%. A ese primer cimbronazo le siguieron otras siete subas que, como se dieron de forma acumulativa, llegaron al 442,6%. Este nuevo aumento llega luego de dos incrementos previos del 6% cada uno, que se aplicaron durante los meses de octubre y noviembre. Hasta ahora, desde el Ersep no hubo explicaciones con respecto a por qué se autorizó un incremento anual que supera con tanta holgura al índice inflacionario.
🎫 A partir del próximo incremento, los principales destinos de la provincia desde la capital tendrán los siguientes valores:
🔹Córdoba – Río Cuarto: $26.770
🔹Córdoba – Carlos Paz: $3.900
🔹Córdoba – Alta Gracia: $4.460
🔹Córdoba – Jesús María: $5.040
🔹Córdoba – Villa María: $16.500
🔹Córdoba – Río Tercero: $10.920
🔹Córdoba – San Francisco: $20.540
#Cuchá #Interurbano #Transporte</t>
  </si>
  <si>
    <t>https://www.instagram.com/p/DDLJ8LqOBEp/</t>
  </si>
  <si>
    <t>La Universidad Nacional de Córdoba (UNC) anunció que no implementará el cobro de aranceles a estudiantes extranjeros, respondiendo al anuncio del vocero presidencial Manuel Adorni, quien planteó la posibilidad de que las universidades nacionales establezcan tarifas para estudiantes extranjeros no residentes que cursen carreras de grado. Con esta decisión, la UNC reafirma su compromiso con la inclusión y la educación gratuita. 🌎✨
🎓 Actualmente, los estudiantes extranjeros constituyen solo el 1,3% de la matrícula total de la Universidad Nacional de Córdoba (UNC), con una gran mayoría proveniente de países del Mercosur. Esta proporción refleja una tendencia similar en otras universidades nacionales, donde los estudiantes internacionales, aunque minoritarios en términos numéricos, contribuyen significativamente a la diversidad cultural y académica. Su presencia no solo enriquece el intercambio de ideas en el aula, sino que también fortalece los lazos regionales y el prestigio de las instituciones educativas argentinas a nivel internacional.
#Cuchá
#UniversidadPublica #UniverisdadGratuita #universidadesnacionales</t>
  </si>
  <si>
    <t>https://www.instagram.com/p/DDKJjGRx3Px/</t>
  </si>
  <si>
    <t>📲 Santi y Manu son gamers y streamers que con su contenido buscan concientizar sobre la discapacidad. Desde su canal de YouTube y sus redes sociales visibilizan temas que van desde la accesibilidad en los deportes electrónicos hasta la sexualidad. En el Día Internacional de las Personas con Discapacidad, te contamos la historia de SMS Cracks.
📌 Los hermanos Martínez Miraglia sufren Distrofia muscular de Duchenne, una condición que los lleva movilizarse en silla de ruedas. En 2020 decidieron iniciar su canal de YouTube para hablar de videojuegos, porque era lo que más les gustaba. Sin embargo, encontraron en la plataforma una forma de poder transmitir su mensaje. Así, el Proyecto SMC Cracks se multiplicó y hoy sale también por Instagram, TikTok y Twitch. "Queremos hacer del mundo un lugar mejor", afirman.
💬 “Encontramos la forma de meternos en el mundo de los videojuegos para concientizar sobre estos temas. Observamos que en los distintos eventos de gamers no se ven personas con discapacidad. Y te puedo nombrar gente que puede jugar al nivel más alto competitivo, como Santino Ombrella (tiene atrofia muscular espinal) que es el DT del equipo argentino de FIFA.”, señala Santiago. 
💻 Debido a su discapacidad, la infancia de ambos estuvo plagada de videojuegos, ya que suelen ser más accesibles para personas con discapacidades motrices, auditivas o visuales. También existen distintos controles adaptativos para ajustarse a cada usuario dependiendo de las limitaciones que pueda tener.
🖲️ En su video ACCESIBILIDAD en VIDEOJUEGOS ARGENTINA, los Martínez Miraglia apelan al humor para dejar en evidencia las falencias que encuentran en algunos videojuegos, brindan información y resaltan los puntos a mejorar. 
ℹ️ Han organizado dos eventos en los que hubo desde charlas y juegos hasta stand-up. Su ejemplo ya ha inspirado a otros, como a Tomás Olivola, quien también tiene distrofia muscular, y stremea sobre fútbol: “Los videos de SMC Cracks me incentivaron a pensar y crear mi canal de YouTube".
▶Si querés conocer más sobre SMC Cracks te invitamos a leer la nota completa haciendo click en el link de la bio o ingresando a nuestra página web 👉 www.cucha.com.ar.
#Cuchá</t>
  </si>
  <si>
    <t>https://www.instagram.com/p/DDIhV-3OnXC/</t>
  </si>
  <si>
    <t>🚫 El PAMI anunció modificaciones en la entrega de medicamentos gratuitos para jubilados y pensionados, limitando el beneficio a quienes ganen menos de $388.500 y cumplan requisitos como no estar afiliados a prepagas, no tener bienes de lujo ni más de un inmueble, y completar un trámite online.
💊 Desde diciembre, la medida comenzó a aplicarse sin una comunicación clara, lo que generó confusión entre los beneficiarios. Según el organismo, los ajustes buscan "una gestión más eficiente", pero diversos sectores señalan que precarizan aún más a un grupo vulnerable.
📑 El acceso al subsidio social requiere demostrar que el costo del tratamiento equivale al menos al 15% de los ingresos. Sin embargo, organizaciones y jubilados denuncian que el trámite es complicado para quienes no tienen acceso a tecnología o internet.
📉 Esta decisión profundiza la crisis en un contexto de jubilaciones mínimas que no alcanzan la Canasta Básica Alimentaria. ¿Qué opinás sobre este ajuste? 
#Medicamentos #Jubilados #PAMI #Derechos #Ajuste</t>
  </si>
  <si>
    <t>https://www.instagram.com/p/DDFRBTFOoYP/</t>
  </si>
  <si>
    <t>🤰 La Legislatura de Córdoba sancionó una ley que garantiza derechos a las personas gestantes en situaciones de defunción fetal y regula los procedimientos en el sistema de salud provincial. Esta normativa define la defunción fetal como la muerte del feto antes de su expulsión o extracción completa del cuerpo de la madre, independientemente de la duración del embarazo, y busca establecer un marco de respeto, sensibilidad y humanidad para acompañar a las familias en momentos de profundo dolor.
⚖️ Esta regulación garantiza que las personas gestantes puedan decidir sobre la disposición final del cuerpo del feto. Los establecimientos de salud están obligados a conservarlo durante 40 días desde el alta médica o la finalización de estudios patológicos, en caso de que se soliciten. Pasado ese plazo, el cuerpo deberá ser tratado de manera respetuosa y diferenciada de los residuos patógenos.
📜 Además, se establece la entrega de un certificado de defunción fetal, que incluirá datos como la edad gestacional, el sexo del feto y, de ser posible, la causa del fallecimiento. En caso de no contar con una evidencia concluyente, se consignará la expresión “Feto Muerto in Útero”.
🔍 De esta manera, la persona tendrá derecho a recibir acompañamiento médico y psicológico a través de equipos interdisciplinarios, respetando su dignidad y valores éticos, culturales y de género. También se garantiza el derecho a rechazar que el feto sea objeto de estudios científicos sin consentimiento expreso y a decidir sobre la compañía durante el proceso.
🔗 Leé la nota completa en cucha.com.ar
#DerechosGestantes #Córdoba #Legislatura #Cucha</t>
  </si>
  <si>
    <t>https://www.instagram.com/p/DC_7o01u1Yk/</t>
  </si>
  <si>
    <t>🚀 Estudiantes e investigadores de la Universidad Nacional de Córdoba trabajan en el “Nano 70/30”, un nanosatélite que homenajea al Fernet, el aperitivo más icónico de Córdoba. Este proyecto científico y educativo está diseñado para que los futuros ingenieros aeroespaciales participen en el desarrollo completo de un satélite. 🌌✨
🛰️ Con apenas 20x20x30 cm y menos de 50 kilos, probará un innovador sistema de propulsión electromagnética desarrollado en el Centro de Investigaciones Aplicadas de la Fuerza Aérea Argentina. Además, este nanosatélite es una herramienta perfecta para la enseñanza, ya que su diseño estandarizado permite aprender de manera práctica. 📚
💡 Gracias al apoyo de la SeCyT de la UNC, el proyecto ya está en marcha, y estudiantes trabajan en el diseño y simulaciones para que el “Nano 70/30” llegue al espacio. Aunque aún falta definir cómo será su lanzamiento, ¡las posibilidades están sobre la mesa! 🔭
🔭 Este satélite cordobés no solo es un avance en la ciencia, sino también un tributo a la identidad local. 🙌 Conectando tecnología y cultura, este dispositivo marca un antes y un después en la educación aeroespacial de la UNC.
🌐 Leé la nota completa en cucha.com.ar
#Nano7030 #Satélite #InnovaciónEspacial #Ciencia #Fernet #UNCiencia #EducaciónEspacial #UNC #IngenieríaAeroespacial</t>
  </si>
  <si>
    <t>https://www.instagram.com/p/DC9PYwWRsUB/</t>
  </si>
  <si>
    <t>🦟 La Universidad Nacional de Río Cuarto iniciará la producción de repelentes en los laboratorios de la Facultad de Ingeniería, elaborando 4.000 litros mensuales que serán fraccionados en envases de 200 ml. Este producto será distribuido gratuitamente a la comunidad universitaria como parte de una estrategia integral de prevención 💧🚫.
Además de la producción de repelente, la UNRC está llevando a cabo acciones de monitoreo de larvas, difusión de medidas preventivas y tareas de descacharreo y desmalezado en el campus 🌿🔍. Todo esto es liderado por una comisión ad hoc coordinada por la Secretaría de Trabajo.
“En tiempos de crisis presupuestaria, la universidad reafirma su compromiso con la salud pública y el rol social que cumple en nuestro país”, destacó Delia Aiassa, secretaria de Trabajo de la UNRC 📣.
📢 Leé la nota completa en cucha.com.ar, o ingresando en el link en la bio.
#Prevención #Dengue #SaludPública #UNRC #Cucha #Universidad #Ciencia #Salud</t>
  </si>
  <si>
    <t>https://www.instagram.com/p/DC6k_8HuA9u/</t>
  </si>
  <si>
    <t>🏞️ Los vecinos de El Durazno, en el valle de Calamuchita, vienen impulsando desde hace un tiempo un proyecto para transformar al paraje en un pueblo peatonal. Gracias a su belleza natural y a su maravilloso río, El Durazno se ha convertido en los últimos años en uno de los destinos turísticos más exclusivos de la provincia. Sin embargo, la localidad no cuenta con la infraestructura para soportar el enorme caudal de visitantes que llegan en temporada alta.
🔅 Quienes impulsan el proyecto consideran que las calles son angostas, falta estacionamiento y que es necesario cuidar el ambiente y el patrimonio natural que hacen a la localidad tan atractiva. Toman como ejemplo más cercano a La Cumbrecita, el pueblo peatonal que ya existe en Calamuchita y hasta la fecha es único en la provincia. 
🌄 Cada verano, con la afluencia de turistas se complica la transitabilidad y el estacionamiento en el paraje con sus callecitas de pendientes pronunciadas, que requieren un mantenimiento dificultoso y costoso. Se estima que ingresan entre 800 a 1.000 autos de turistas por día en el verano, o en “findes” largos, sumados a los vehículos de la gente que vive o que tiene emprendimientos en el lugar. La peatonal evitaría inconvenientes y mitigaría el ruido y el impacto ambiental.
💬 La secretaria de Turismo de Yacanto (municipio del que depende El Durazno), Stella Maris Ráccaro presentó recientemente un proyecto a la Agencia Córdoba Turismo, para adoquinar el ingreso al paraje. Ella misma afirmó que este verano comenzarán las pruebas para peatonalizar el lugar, pero no cree que se pueda concretar en su totalidad. 
☑️ Lo que sí confirmó, es que este año se seguirá implementando la ecotasa, un monto que se cobra al ingreso ($5000 por vehículo) ofreciendo los servicios de estacionamiento, salud con primeros auxilios, guardavidas y baños, entre otros.
#Cuchá #ElDurazno #Calamuchita #Yacanto #LaCumbrecita</t>
  </si>
  <si>
    <t>https://www.instagram.com/p/DC5FkfkRAJg/</t>
  </si>
  <si>
    <t>❌ El Gobierno Nacional anunció la eliminación del Fondo de Asistencia Directa a Víctimas de Trata, una herramienta clave para la reparación económica de personas afectadas por delitos de trata y explotación. La medida, dispuesta mediante el Decreto 1048/2024, incluye el cierre de cinco fondos fiduciarios, justificado por irregularidades administrativas y deficiencias en su gestión. Sin embargo, la decisión, tomada un día después del Día Internacional de Lucha contra la Violencia hacia las Mujeres, generó fuertes críticas de organizaciones de derechos humanos, que ven en ella un retroceso en la protección de las víctimas.
⚖️ El Fondo, creado en 2021, administraba bienes decomisados en causas judiciales para garantizar compensaciones económicas. Según el Ministerio de Economía, las auditorías de la SIGEN identificaron incumplimientos en los pagos a las víctimas y falta de procedimientos claros, entre otros problemas. Desde el Ejecutivo aseguraron que las funciones del Fondo serán asumidas por el Ministerio de Justicia a través de partidas presupuestarias, pero especialistas advierten que esta reasignación podría reducir la efectividad en la asistencia a las personas damnificadas.
📉 Además del Fondo de Asistencia, otros fideicomisos como el Fondo de Desarrollo de Capital Emprendedor (FONDCE) y el Programa de Inversiones Estratégicas (PROINE) fueron disueltos por similares razones. Las auditorías señalaron falta de resultados concretos y problemas de gestión financiera. Aunque el Gobierno busca justificar estas medidas bajo el argumento de eficiencia y austeridad, las críticas apuntan a que podrían afectar negativamente sectores vulnerables y estratégicos.
📢 Organismos de derechos humanos han señalado que las políticas de protección no deben estar sujetas a recortes, ya que representan un compromiso esencial con los derechos fundamentales y la justicia social. Estas decisiones generan interrogantes sobre el impacto en la lucha contra la violencia de género y la trata de personas, cuestiones estructurales que demandan atención prioritaria del Estado.</t>
  </si>
  <si>
    <t>https://www.instagram.com/p/DC1qQQjuFVt/</t>
  </si>
  <si>
    <t>¡Agendá una cita con las historias de Córdoba! Se viene la primera edición de "Córdoba Cuenta Historias", una jornada donde confluirán académicos, divulgadores, influencers y más, para narrar las historias que se heredan, viven y recuperan desde la plena tonada cordobesa. 
El encuentro es impulsado por la Red cordobesa de Historia Pública, un espacio que trabaja sobre la construcción colectiva de la historia y la define como una tarea multiplataforma. De aquí, que la grilla del evento sea tan variada: participarán Pupina Plomer, Juan Cruz Falco de Universo TV, la gente de "La Calesita de la Historia" y del programa "Contra la Gravedad" de Radio Sucesos. Desde Buenos Aires llegarán el escritor Fabio Wasserman y la historiadora Camila Perochena, columnista de LN+ y Olga.
Habrá propuestas como @medievalizados , un proyecto de Pedro Pagliero que tiene como objetivo pensar el mundo medieval. También se presentará Darío Sánchez, quien narra historia antigua a través de su canal de YouTube, donde ya cuenta con más de 17.000 suscriptores. 
Por otra parte, "Rutas Turístico Culturales" busca visibilizar huellas urbanísticas y elementos patrimoniales de la ciudad que marcan la identidad histórica de Córdoba y sus vecinos.
La UNC dirá presente con "Historia en Reels", una iniciativa de divulgación coordinada por estudiantes avanzados de las Facultades de Filosofía y de Artes. 
La industria de los videojuegos tendrá su lugar con Women in Games Argentina (WIGAr), una comunidad de networking que nuclea a mujeres, personas trans y no binaries. Desde el audiovisual acompañará el staff de El Escuerzo, la película cordobesa que fue rodada en Traslasierra y está basada en un cuento de Leopoldo Lugones. El film pisó fuerte en varios festivales.
El encuentro tendrá un cierre poético y musical, donde participarán Jeta Brava, el proyecto "CREA tu música" de las Tecnotecas municipales, y el dúo Luz Manzanelli - Fabricio Izzio.
La cita es el jueves 28 de noviembre, desde las 17hs en el Centro Cultural España Córdoba (Entre Ríos 40). El evento cuenta con el apoyo de la Secretaría de Comunicación y Cultura y la Secretaría de Educación de la Municipalidad de Córdoba.
#Cuchá</t>
  </si>
  <si>
    <t>https://www.instagram.com/p/DCz63XvR4W1/</t>
  </si>
  <si>
    <t>📉 En lo que va del 2024, el salario mínimo y la canasta básica revelan una preocupante realidad económica en el país: mientras los ingresos nominales y en dólares muestran un leve crecimiento, el poder adquisitivo de los trabajadores sigue en caída. Este contraste evidencia una brecha cada vez mayor entre el costo de vida 🛒 y los ingresos mínimos 💵, marcada por una inflación que deja atrás los ajustes salariales conseguidos desde finales del 2023 hasta esta parte, y deja a miles de familias en situación de vulnerabilidad 🏠.
📊 La relación entre el Salario Mínimo, Vital y Móvil y el costo de la Canasta Básica Total expone cómo la inflación impacta de manera directa en la calidad de vida, haciendo urgente el diseño de políticas que protejan los ingresos reales frente al constante aumento del costo de vida 🔍💡.
Leé la nota completa en cucha.com.ar ✍️
#Economía #SalarioMínimo #Inflación</t>
  </si>
  <si>
    <t>https://www.instagram.com/p/DCzBhNRpqXy/</t>
  </si>
  <si>
    <t>🎶 En 1984 nacía Trulalá, una de las bandas de cuarteto más grandes de la historia de Córdoba. Fue en noviembre de ese año que realizaron su primer baile, en el Club Unión San Vicente. Manolito Cánovas era el creador y Marito Gutiérrez el primer cantante, al año siguiente se sumaría Gary. A lo largo de cuatro décadas, Trula nos ha llenado de clásicos y éxitos.
🔊 Al grupo se lo suele llamar la "Universidad del Cuarteto", ya que por sus filas pasaron algunos de los más grandes cantantes del género como "La Pepa" Brizuela, "El Loco" Amato, Gary, Jean Carlos, Claudio Toledo, Ale Ceberio, Pablito Ravassollo, Sandro Gómez, César Palavecino y varios más.
👏 En esta presentación en vivo canta Ale #Ceberio junto a Pablito #Ravassollo, quien fallecería poco tiempo después en un accidente vehicular a la altura de Alta Gracia, cuando se dirigía a actuar en Santa Rosa de Calamuchita.
#Cuchá #cuarteto #trula #Trulala #trulaleros #cordobeses #córdoba #lapepabrizuela #gary #aleceberio #ellocoamato #jeancarlos #música #cultura #cuarteteros #cuarteteando</t>
  </si>
  <si>
    <t>https://www.instagram.com/reel/DCxfSbFR-Kk/</t>
  </si>
  <si>
    <t>El rock nacional está de luto: murió Willy Quiroga uno de los fundadores de Vox Dei. A los 84 años, Quiroga murió en la Clínica de la Trinidad, en Quilmes, tras luchar contra una enfermedad que lo había alejado de los escenarios meses atrás.
Wilfrido Aníbal Quiroga había nacido en 1940 en Río Cuarto. Comenzó a interesarse por el rock and roll a fines de la década del 50' al haber visto a músicos como Bill Haley &amp; His Comets y Elvis Presley. En 1967 conoció a Rubén Basoalto, Ricardo Soulé y Juan Carlos Godoy y forman el grupo Mach 4, que aún cantaba en inglés y seguía una estética similar a los Beatles pero que más tarde cambiaría su nombre a Vox Dei y se convertiría en una de las bandas pioneras del rock nacional.
Su segundo album fue "La Biblia" y se transformó en una de sus obras cumbres y en una pieza fundamental en la historia de la música argentina.
En agosto de este año, Quiroga compartió con sus seguidores la difícil noticia de su retiro definitivo. “Tengo que darles una noticia que jamás quise dar. A mis 84 años, con todas las ganas de continuar, me ha aparecido una enfermedad que no me permite cantar, ni tocar, ni continuar con la banda. Quiero agradecerles a todos los que me hicieron el aguante durante tantos años. Ya no puedo continuar”, expresó en un emotivo video publicado en sus redes sociales. Su último show tuvo lugar el 27 de julio en un pub de Ramos Mejía, donde, a pesar de su estado de salud, mostró la pasión que siempre lo caracterizó.
#Cuchá #Música #VoxDei #Córdoba #cordobeses #Rock #RockNacional</t>
  </si>
  <si>
    <t>https://www.instagram.com/p/DCo_5_yR3lg/</t>
  </si>
  <si>
    <t>https://www.instagram.com/p/DComlrAOFdL/</t>
  </si>
  <si>
    <t>🤸‍♀️ Cuatro cordobesas que practican gimnasia rítmica están llevando adelante una campaña de recaudación para poder viajar al Sudamericano de Gimnasia Rítmica Juvenil y Age Group que tendrá lugar del 3 al 9 de diciembre en Aracaju, Brasil.
🙌 Clara Squillari, Olivia Páez, Emma Ceballos y Clara Marzo tienen entre 13 y 14 años y forman parte de la Selección Nacional. Comenzaron a practicar gimnasia rítmica a los 4 años en Córdoba, una provincia que es un semillero en la disciplina. Este año son las únicas cuatro cordobesas clasificadas individualmente al Sudamericano, y aunque van a representar al país, el Gobierno Nacional no cubrirá ningún gasto ni realiza aportes, por lo que todos los costos corren por cuenta de las familias.
👏 En ese marco, los padres, amigos y familiares han hecho eventos, sorteos y rifas. Sin embargo, aún no lograron recaudar lo suficiente y han decidido solicitar aportes con un alias del equipo. 
📌 Para quienes quieran colaborar, pueden hacerlo a una cuenta de Banco Nación, con el alias SUDABRASIL. O pueden contactarse con el Club Municipal 👉 @munigimnasiaritmica.
#Cuchá #Deportes #GimnasiaRítmica</t>
  </si>
  <si>
    <t>https://www.instagram.com/p/DCnIaPwxO1W/</t>
  </si>
  <si>
    <t>El próximo 20 de noviembre, a las 18 horas, tendrá lugar la 18º edición de la Marcha de la Gorra en la ciudad de Córdoba. 📍 Un evento que se ha consolidado como un espacio de resistencia y denuncia contra la violencia institucional, en particular la ejercida por las fuerzas de seguridad. Este año, la consigna que unifica a quienes participan es contundente: “La yuta quema, nuestro fuego se aviva” .
🧢 La Marcha de la Gorra surgió como una respuesta colectiva frente a los abusos y la criminalización de la juventud en los barrios populares. Este colectivo de organizaciones se ha transformado en un símbolo de lucha por los derechos humanos, reclamando justicia y políticas públicas que pongan fin a las prácticas represivas y discriminatorias. 
📢 El colectivo de la Marcha de la Gorra reúne a familiares de víctimas de gatillo fácil, organizaciones sociales, gremios, estudiantes, activistas culturales, de la salud, la educación y los derechos humanos, además de personas autoconvocadas.
✔️ La marcha partirá desde Colón y Cañada, el miércoles 20 a las 18 hs.
#Cuchá
#marchadelagorra #córdoba</t>
  </si>
  <si>
    <t>https://www.instagram.com/p/DCjVwHwxwBS/</t>
  </si>
  <si>
    <t>Desde 2022, el Museo Evita Palacio Ferreyra ofrece un ciclo denominado Cine en el Palacio. 📽 ️ Una propuesta que invita al público en general a ver proyecciones audiovisuales de distintos géneros y directores. 
🎥 Con más de 30 proyecciones anuales, una de las características destacadas del ciclo es su enfoque participativo: el público elige las películas a proyectar. Se trata de una iniciativa que combina accesibilidad, diversidad y arte, reafirmando al Palacio Ferreyra como un espacio de encuentro cultural abierto a toda la comunidad. 
🎞️ La última proyección del año se realiza el martes 19 a las 19:30 horas con entrada libre y gratuita. La función es al aire libre, por lo que podés llevar mate, reposera o manta. 
🎬 En el instagram del museo se puede votar la proyección del film, entre 4 opciones que formaron parte de los diversos ciclos exhibidos: @museoevitapalacioferreyra
#Cuchá
#Cine #Córdoba #museo #palacioferreyra</t>
  </si>
  <si>
    <t>https://www.instagram.com/p/DCh5GrMRbWF/</t>
  </si>
  <si>
    <t>🚫 Estudiantes de Córdoba participaron en un innovador proyecto de ciencia ciudadana que los convirtió en agentes de prevención del dengue. A través del programa “Dale Block al Dengue”, los jóvenes aprendieron a identificar y eliminar criaderos del mosquito Aedes aegypti en sus propios hogares 🏡.
❗ El estudio realizado por investigadores del Conicet y la UNC mostró resultados alentadores: el 65% de las familias involucradas adoptaron nuevas prácticas preventivas, y el conocimiento sobre el dengue aumentó significativamente. La clave está en la educación para cambiar conductas y proteger nuestras comunidades 🌍.
🚀 Esta experiencia demuestra que involucrar a los jóvenes en la ciencia puede ser un cambio de juego para enfrentar futuras epidemias. 👇
#Dengue #CienciaCiudadana #Conicet #UNC #Córdoba #SaludPública #Prevención #Educación
📲 Leé la nota completa en 👉 cucha.com.ar</t>
  </si>
  <si>
    <t>https://www.instagram.com/p/DCfV36IMenG/</t>
  </si>
  <si>
    <t>⚽ La Legislatura aprobó un nuevo régimen de promoción y protección para la producción artesanal de pelotas en el departamento Unión, una actividad con gran historia que tiene su corazón en Bell Ville, la ciudad donde se inventó la válvula invisible en 1931. Este logro busca fortalecer a los artesanos y empresarios locales, quienes enfrentan los desafíos de la competencia extranjera y continúan produciendo con técnicas tradicionales que han pasado de generación en generación 🪡🤲.
📜 La ley contempla exenciones fiscales del 100 % en impuestos como Ingresos Brutos, Sellos e Inmobiliario Urbano durante cinco años 💸, lo que significa un alivio para los fabricantes locales y una apuesta al desarrollo económico sostenible. Además, se creará un registro provincial para identificar a los beneficiarios y se garantizará estabilidad fiscal, un aspecto clave para el crecimiento de pequeñas y medianas empresas vinculadas a esta industria.
✨ Cabe destacar que en la fabricación del popular fútbol se incluye a personas privadas de su libertad, quienes participan de este proceso en los talleres de las cárceles provinciales, generando oportunidades de reinserción social y fortaleciendo el vínculo comunitario.
Leé mas en 👉 cucha.com.ar</t>
  </si>
  <si>
    <t>https://www.instagram.com/p/DCcuOIrtLG8/</t>
  </si>
  <si>
    <t>📢 En el Tribunal Oral Federal N°2 de Córdoba se está desarrollando el 15° juicio por crímenes de lesa humanidad en la provincia. El imputado es Carlos Otero Álvarez, ex secretario penal, acusado de 94 delitos cometidos durante la última dictadura militar. Entre los cargos se encuentran abuso de autoridad, incumplimiento de deberes como funcionario público y omisión de denunciar torturas y ejecuciones.
⚖️ En 2017, Otero Álvarez fue absuelto en el “Juicio de los Magistrados”, donde se lo acusó de complicidad con la dictadura junto a otros jueces. Sin embargo, en 2021 la Cámara de Casación anuló la absolución por considerar que hubo parcialidad en la valoración de las pruebas. Según los jueces, el ex secretario penal no cumplió con su deber, ignorando la tortura y maltrato a los detenidos políticos en las cárceles de Córdoba.
🗓️ Las audiencias se realizarán el 14 y 25 de noviembre, el 5 de diciembre y seguirán en 2025. El tribunal estará presidido por Facundo Zapiola, acompañado de los vocales Mario Martínez, José Escobar Cello y Cristina Giordano. Participarán de la fiscalía Carlos Gonella y Facundo Trotta, y las abogadas querellantes Adriana Gentile y Patricia Chalup 🏛️.
📜 Este juicio es clave en el camino hacia la Memoria, Verdad y Justicia, recordando a las víctimas y reafirmando el compromiso de Córdoba en el juzgamiento de crímenes de lesa humanidad desde 2008. La abundante evidencia documental firmada por el propio imputado permite cuestionar su rol, no solo como testigo, sino como cómplice del terrorismo de Estado.
#LesaHumanidad #MemoriaVerdadYJusticia #Córdoba #Juicio #DerechosHumanos #NuncaMás</t>
  </si>
  <si>
    <t>https://www.instagram.com/p/DCWmXXrRBza/</t>
  </si>
  <si>
    <t>🎭 Tras su paso por Sindicato de Maravillas - La Nave Escénica, "No Culpes a la Playa" se presenta ahora en el Teatro La Chacarita (Jacinto Rios 1449 - Barrio Pueyrredón). La obra cuenta la historia de tres hermanas y su tía quienes disfrutan de unas vacaciones en la playa de la costa argentina. 
💬 "¿Qué accionamos cuatro mujeres ante la obvia posibilidad de la impunidad? Hace años vacaciono en la misma casa de playa con mis dos hermanas y mi tía. Este es el tercer año que nos acompaña alguien más: Santi, mi novio. Este verano me abruma un recuerdo que no logro nombrar. Yo no, pero mi hermana sí: mi recuerdo es el recuerdo de una violación."
📚 Inspirada en hechos reales, esta obra convoca a la reflexión sobre los vínculos amorosos, familiares y humanos.
🎟️ No Culpes a la Playa se presenta todos los sábados de noviembre a las 21hs. Las entradas tienen un costo de $7000 y se pueden conseguir por https://www.antesala.com.ar/evento/2404 o bien por transferencia comunicandose a través de nuestro instagram @no.culpes.
#Cuchá #Cultura #Teatro #TeatroCordobés #Córdoba</t>
  </si>
  <si>
    <t>https://www.instagram.com/p/DCVIscpRGKC/</t>
  </si>
  <si>
    <t>▶️ El Gobierno Nacional designó al tercer titular de la Secretaría de Niñez y Adolescencia en lo que va de su gestión. En este caso, se trata de Juan Bautista Ordoñez, ex CEO de Codere, una de las principales empresas de apuestas, que por ejemplo sponsorea la camiseta de River.
⚠️ Se sabe que las apuestas online son una de las problemáticas sociales que viene creciendo ante el temor de familias y docentes, por las consecuencias en los jóvenes. Un tema en el que el Gobierno Nacional ha evitado pronunciarse hasta el momento. Los últimos estudios indican que las apuestas no paran de multiplicarse entre la juventud y que el 90% de quienes apuestan lo hace con billeteras virtuales
🔎 Antes de ser CEO de Codere, Ordoñez fue director ejecutivo de Argentina de la minera multinacional Barrick Gold. Ninguna de las dos experiencias se liga de ningún modo a su nuevo cargo como encargado de Niñez, Adolescencia y Familia.
📌 Al inicio de la gestión, el cargo estaba en manos de Pablo De la Torre, quien fue despedido en junio en medio de una investigación por irregularidades en la contratación de personal. Fue reemplazado por Yanina Nano Lembo, que se fue tras conocerse la compra de una una cafetera por dos millones de pesos con su autorización, con un sobreprecio de 500 mil pesos sobre el valor de mercado, un hecho que fue mediático tras la denuncia de Juan Grabois. Sin embargo, según el comunicado, Yanina Nano Lembo seguirá ocupando algún cargo, que resta definirse. Así, hasta la fecha, el Ministerio de Capital Humano lidera el ranking de áreas con funcionarios echados.
ℹ️ En su rendición de cuentas ante el Congreso Nacional, el área fue atacada por la subejecución presupuestaria. Se mencionó a la Línea 102 que ofrecía un servicio telefónico para niños y adolescentes con derechos vulnerados y este año no se ejecutó su presupuesto, o la Ley Lucio o la Ley Brisa, para hijos de víctimas de femicidio, que están siendo subejecutadas.
#Cuchá #Política #Niñez #ApuestasOnline #Apuestas</t>
  </si>
  <si>
    <t>https://www.instagram.com/p/DCT-DlIxpLg/</t>
  </si>
  <si>
    <t>El 12 de noviembre de 1963 moría José María #Gatica, el "Mono", uno de los ídolos populares más grandes del boxeo argentino. Había sido atropellado por un colectivo cuando volvía de vender muñequitos de colores en la cancha de Independiente. Tenía solo 38 años. Su trágico final fue el corolario de una vida que inició en la miseria, tocó la gloria y volvió a caer en picada.
Gatica nació en #VillaMercedes, #SanLuis, pero de chico se mudó a Buenos Aires escapando de un padre violento. Empezó a trabajar de lustrabotas en la estación Constitución. Un día se trenzó en una pelea callejera y un comerciante de la zona, que tenía relación con el pugilismo, lo vio y lo motivó a empezar una carrera formal. Así, el 7 de diciembre de 1945, con apenas 19 años, debutó como profesional.
Su impresionante ritmo y sus constantes victorias, junto con su carisma y humildad atrajeron cada vez más la atención del público, ganándose el respeto y aprecio de quienes asistían a las tribunas populares del emblemático #LunaPark. "Amado por la popular, odiado por el ringside" era el dicho de la época. Fue abiertamente peronista y cuando conoció al General, que asistía regularmente a verlo, dijo su célebre frase "dos potencias se saludan".
Tras el golpe de estado, la #dictadura le quitó la licencia, lo que lo obligó a pelear de manera clandestina en el interior del país. De a poco perdió todo y volvió a vivir en la pobreza en una villa miseria. Una inundación terminó por llevarse sus últimas posesiones. Era vendedor ambulante cuando, a los 38 años, falleció tras caer debajo de un colectivo. Uno de los principales diarios tituló: "La noche en que los mendigos lloraron a su vengador".
Algunos años después, la pluma de Osvaldo Soriano escribió uno de los textos más bellos sobre Gatica, que compartimos en nuestra página web. Hacé click en el link de la bio o ingresá a 👉 www.cucha.com.ar.
#Cuchá #MonoGatica #Boxeo #deportes #Box #córdoba #cordoba #boxeoargentino #elmono #mono</t>
  </si>
  <si>
    <t>https://www.instagram.com/reel/DCSeuh-RA6a/</t>
  </si>
  <si>
    <t>🔭 Descubrimiento histórico desde el Observatorio Astronómico de Córdoba. Un equipo internacional de científicos, coliderado por Romina Petrucci y Emiliano Jofré, ha encontrado un exoplaneta único, desafiante para las teorías actuales 🌌.
💫 TOI-3568 b es un súper-Neptuno, un gigante gaseoso 50% más masivo que Neptuno y expuesto a temperaturas extremas de más de 600 °C. A pesar de estar tan cerca de su estrella, ha logrado mantener su atmósfera por miles de millones de años 🌞.
🚀 El planeta fue detectado inicialmente por el satélite TESS de la NASA y confirmado con observaciones terrestres usando el potente espectrógrafo MAROON-X, en el telescopio Gemini. ¡Un hito para la ciencia argentina! 🌐🇦🇷
📲 Para conocer más sobre este asombroso hallazgo y qué significa para la astronomía, leé la nota completa en 👉 cucha.com.ar.
#Exoplaneta #Ciencia #Astronomía #OAC #Descubrimiento #TOI3568b #UNCiencia</t>
  </si>
  <si>
    <t>https://www.instagram.com/p/DCRkgkZNGki/</t>
  </si>
  <si>
    <t>ℹ️ Argentina fue el único país de las Naciones Unidas que votó en contra de una Resolución de la Asamblea General sobre los derechos de los pueblos indígenas que se deliberó esta mañana en Nueva York. Es la primera votación en ese organismo desde que inició la gestión de Gerardo Werthein como ministro de Relaciones Exteriores. 
📌 El documento en cuestión refuerza el compromiso internacional de proteger y promover los derechos de las comunidades originarias en áreas como el acceso a la justicia, la protección del medio ambiente y la preservación de sus culturas y lenguas.
📝 La resolución ingresó a la ONU el 22 de octubre de 2024 y se sometió a votación de la Asamblea General este mediodía. Aborda la importancia de reconocer y proteger los derechos de los pueblos indígenas a nivel mundial, destaca el reconocimiento del consentimiento libre, previo e informado para los pueblos indígenas en decisiones que afectan sus territorios y recursos naturales. Fue impulsado por países con gran población aborigen como Bolivia, Dominica, Ecuador, Liberia, México, Paraguay y Venezuela. 
☑️ Cabe recordar que Milei alineó la agenda exterior de Argentina con Estados Unidos e Israel, especialmente en temas geopolíticos y estratégicos. Sin embargo, en el caso de esta resolución sobre derechos de los pueblos indígenas, Washington votó a favor y Tel Aviv estuvo ausente. Incluso, países como Rusia, Hungría o Irán, que suelen tener posiciones alternativas, votaron a favor. De esta manera, Argentina votó en contra en soledad.
#Cuchá #Internacionales #ONU #PueblosIndígenas #PueblosOriginarios</t>
  </si>
  <si>
    <t>https://www.instagram.com/p/DCP2zZrRL0l/</t>
  </si>
  <si>
    <t>El 11 de noviembre de 1951 las mujeres votaron por primera vez a nivel nacional, representando el 48,9% del padrón electoral.
El voto femenino era un reclamo histórico de los movimientos feministas. En ese contexto, el 23 de septiembre de 1947 el Congreso Nacional aprueba el proyecto de ley 13.010 otorgando los derechos cívico a la mujer.
#Cuchá
#votofemenino #evita #argentina #congresodelanacion</t>
  </si>
  <si>
    <t>https://www.instagram.com/reel/DCOxFtjRYT3/</t>
  </si>
  <si>
    <t>La última entrevista a #Gary. Fue en #Telemanías muy poco antes de su muerte. Con la humildad que lo caracterizaba, habla sobre su música, su tierra y su gente. 
#Cuchá #Música #cordobeses #cuarteto #MúsicaTropical #cultura #CulturaCordobesa #calamuchita #amboy #santarosa #santarosadecalamuchita</t>
  </si>
  <si>
    <t>https://www.instagram.com/reel/DCKzgMOxEwK/</t>
  </si>
  <si>
    <t>El 9 de noviembre del 2001 falleció Edgar Efraín Fuentes, más conocido como Gary, uno de los cantantes cordobeses más queridos de todos los tiempos. 
#Cuchá #Gary #cuarteto #Córdoba #cordobeses #música #MúsicaCordobesa #cultura</t>
  </si>
  <si>
    <t>https://www.instagram.com/reel/DCJxqGzxjuu/</t>
  </si>
  <si>
    <t>👏 El Centro Artístico Influencias de Río Cuarto obtuvo el segundo lugar en la competencia "Hip Hop Internacional", más conocida como "HHI", que se disputó en Buenos Aires. De esta manera, logró una histórica clasificación al Mundial de Hip Hop que se realizará en Phoenix, Arizona, a mediados del 2025.
👍 El equipo riocuartense estuvo conformado por 9 bailarinas, bajo la coordinación de la profesora Luciana Revol. Llevaron el nombre de "Spicys" y compitieron en la categoria "Varsity". Es la primera vez que un grupo oriundo de Río Cuarto hizo podio en esta competencia. 
🔎 El HHI cuenta con representación en más de 50 países en los cuales se realizan las  Clasificaciones Nacionales para el World Hip Hop Dance Championship. En 2017 Argentina pisó por primera vez la instancia final del mundial de la mano de CBAction de Córdoba, finalizando en el 4º puesto de la división Adult Crew. En 2018 se dio el mayor de los logros para el país y para toda Latinoamérica cuando CBAction se consagró Campeón del Mundo en la división Adult Crew, título que repetiría en 2019 pero esta vez en la división Minicrew.
🙌 Ahora, todo el staff riocuartense se prepara viajar a Estados Unidos, y la academia colabora con la preparación de eventos y rifas para cubrir los gastos del viaje.
#Cuchá #HipHop #HHI #RíoCuarto #Córdoba #Cordobeses</t>
  </si>
  <si>
    <t>https://www.instagram.com/p/DCHH1m2RZwO/</t>
  </si>
  <si>
    <t>Con una programación que incluye casi 200 músicos, se acerca una nueva edición del Festival Internacional de Jazz de Córdoba, 🎺 un evento que reúne a destacados artistas locales, nacionales e internacionales provenientes de Italia, España y Polonia.
🎷 La grilla ofrece 19 conciertos gratuitos distribuidos en nueve espacios diferentes, con el Teatro Real como escenario principal de la apertura junto a la Banda Sinfónica de la Provincia de Córdoba.
🎹 El festival también se extiende a un circuito provincial con conciertos en distintas localidades del interior. El viernes 15 de noviembre, en el Centro Cultural San Francisco, se presentará la legendaria Small Jazz Band, mientras que en el Teatro Municipal de Río Cuarto actuarán el Coro Polifónico Delfino Quirici y el proyecto de Pablo Baggini. La ciudad de Villa María contará con las actuaciones de Adrián Baigorria, Chelo Sarú, Marianela Rufinetti y Daniel Corzo.
🥁 El XV Festival Internacional de Jazz se llevará a cabo del 8 al 20 de noviembre, ofreciendo más de 30 propuestas artísticas. La programación completa está disponible en la web oficial del festival: www .festivalcordobajazz.com.ar
#Cuchá
#Jazz #música #Córdoba #festival</t>
  </si>
  <si>
    <t>https://www.instagram.com/p/DCFgyqpREN8/</t>
  </si>
  <si>
    <t>🎧 La cordobesa CCI KIU publicó recientemente "Glitter", su nuevo trabajo que grabó en formato banda, y que así lo presentará el próximo viernes 8 de noviembre en Pez Volcán. El album tiene una apuesta más groovera mezclada con influencias del indie, el hip hop y el soul. Para el viernes se prevé que abra la noche Lucía Massaría desde las 21hs. Las entradas se consiguen por alpogo.com a $5.000. 
🔊 CCI KIU es compositora y cantautora, multinstrumentista, productora y arregladora de diversos estilos que van desde el género canción hasta la música contemporánea fusionada con electrónica, folk, experimental. En su anterior disco, La Machine (2021), compuso y se hizo cargo de todos los instrumentos, softwares y controladores midi. La propia compositora marca las diferencias entre ambos trabajos: “en Glitter hay una madurez musical fuerte, la búsqueda sonora de este disco es clave. La reducción de elementos, el concepto de groove, el fraseo vocal acompañando ese groove son herramientas nuevas en este álbum. A diferencia del beat de La machine, aquí hay algo más grande que es la búsqueda de ese latido, pegando en el pecho sin la necesidad de bailar sino disfrutar en el lugar en donde estés”.
✅ Desde 2015 hasta 2020 formó parte de la banda de Raly Barrionuevo ejecutando teclados, controladores midi, violín, programaciones y coros. Como solista ya tiene 4 discos: Permiso para ser yo (2015), Camaleónicx (Melopea, 2018), La Machine (Goza records, 2021) y Glitter que fue publicado a través del sello Elefante en la Habitación!.
#Cuchá #Música #Córdoba #MúsicaCordobesa #CCIKIU #PezVolcán #Cultura</t>
  </si>
  <si>
    <t>https://www.instagram.com/p/DCEtKKiR8_X/</t>
  </si>
  <si>
    <t>🚍 A partir del 8 de noviembre, el costo de los pasajes interurbanos en Córdoba volverá a aumentar un 6%. Este es el séptimo incremento del año autorizado por el Ente Regulador de Servicios Públicos (Ersep) 📈. La última suba fue en octubre, también del 6%.
💸 Con esta nueva actualización, los precios serán los siguientes: el trayecto de Córdoba a Carlos Paz costará $4.140, hasta Cosquín subirá a $7.200, el viaje hasta Jesús María será de $5.100, y para llegar a Capilla del Monte habrá que abonar $13.570.
🗓 Para diciembre, ya se anticipa un nuevo ajuste del 5,23%.</t>
  </si>
  <si>
    <t>https://www.instagram.com/p/DCEeslWx7Pn/</t>
  </si>
  <si>
    <t>🎉 Roberto Chuit Roganovich se consagró como el ganador del Premio Clarín de Novela 2024 por su obra "Si sintieras bajo los pies las estructuras mayores", presentada bajo el nombre de María Batman. El autor cordobés, con solo 32 años, conquistó al jurado con una narrativa única de “terror ecológico”, explorando mundos y personajes históricos con una perspectiva innovadora.
👏 Con este reconocimiento, Chuit Roganovich sigue los pasos de Luciano Lamberti, otro cordobés que obtuvo este premio en 2023 por su novela Para hechizar a un cazador. Ambos galardones destacan la presencia de la literatura de Córdoba en el ámbito nacional.
📚 La obra ganadora será publicada por el sello Clarín-Alfaguara.
Nota completa en 👉 cucha.com.ar 📲
#PremioClarin #LiteraturaCordobesa #CulturaCórdoba #RobertoChuit #SiSintierasBajoLosPies #ClarínAlfaguara</t>
  </si>
  <si>
    <t>https://www.instagram.com/p/DCC-Im5REmm/</t>
  </si>
  <si>
    <t>⚽ La lista de 28 convocados por la Selección para la doble jornada de eliminatorias tuvo un nombre sorpresivo. Por primera vez, Enzo Alan Tomás Barrenechea tendrá su chance con la mayor. Nacido en Villa María hace 23 años, Barrenechea se desempeña hoy en el Valencia como mediocampista central y hace dos fines de semana anotó su primer gol en La Liga.
🔎 Enzo comenzó jugando al fútbol en el Club Atlético y Biblioteca Sarmiento de Villa María, donde hoy tiene una tribuna que lleva su nombre. Luego tuvo un paso por la liga villamariense en el Club Deportivo Universitario y a los 13 años fue sumado a las divisiones inferiores de Newell´s Old Boys de Rosario. No llegó a debutar en la Primera del fútbol argentino porque como juvenil fue  vendido a Suiza y posteriormente a la Juventus de Italia.
📌 En la Vecchia Signora tuvo 5 partidos en el primer equipo y luego fue cedido al Frosinone, junto a Matías Soulé, otra promesa argentina. En el equipo auriazul tuvo una gran temporada pero el descenso del club hizo que retornara a la Juve. Fue entonces cuando Aston Villa lo compró a cambio de ocho millones de euros más un bonus de tres millones en objetivos a cumplir. No obstante, no llegó a compartir equipo con el Dibu, ya que al sumarse al cuadro inglés fue requerido por el Valencia, y se decidió cederlo a préstamo para que continúe sumando experiencia.
☑️ Barrenechea juega de mediocampista central o interior, tiene un gran porte y muy buena técnica. Carlos Polenta, entrenador que lo dirigió en la Newell’s en 2016, lo describió así: "Tiene mucha técnica individual, gran juego aéreo, muy buena pegada y mucha inteligencia para jugar. No teníamos duda de que a futuro iba a tener una gran proyección. La estampa de crack siempre la tuvo".
🏆 Enzo fue parte del plantel del Sub 20 de Argentina que ganó el Torneo de L’Alcudia 2018, en la primera experiencia de Scaloni como seleccionador nacional. Ahora, tendrá sus primeros entrenamientos juntos a la Selección mayor. Un nuevo cordobés que se suma a la Scaloneta.
🔸Conocé más en la nota completa 👉 www.cucha.com.ar o haciendo click en el link de la bio.
#Cuchá #Fútbol #Selección #Scaloni #Scaloneta #Barrenechea #Córdoba</t>
  </si>
  <si>
    <t>https://www.instagram.com/p/DCCEsi1x42p/</t>
  </si>
  <si>
    <t>🥇 El cordobés José "Maligno" Torres se consagró campeón en el Campeonato Panamericano de BMX Freestyle que se disputó en Chile. "Voy lesionado, así que estoy medio regalado" había dicho en la previa, sin embargo, el campeón olímpico consiguió un nuevo logro.
🏟️ La definición del certamen se llevó adelante en el Estadio Nacional y allí el argentino tuvo un rendimiento muy destacado en la primera ronda, y aunque en la segunda sufrió una caída cerca del final, se subió a lo más alto del podio con un puntaje de 91.33, por encima de los colombianos Juan Caicedo y Luis Reyes.
🇦🇷 Además de la participación del Maligno, el equipo argentino se completó con Analía Zacarías y Agustina Roth, en la rama femenina, y Santiago Dotta, Luca Cavic, Alejo Sarmiento, Manuel Turone, Gonzalo Aguilar y Joaquín Rodríguez, en la masculina.
🙌 En un año cargado de acción y que tuvo su pico máximo en París 2024, todavía le queda un enorme desafío al Maligno y compañía: el Mundial de la especialidad, que se realizará del 17 al 21 de diciembre en Abu Dhabi.
#Cuchá #BMXFreestyle #BMX #Chile #Santiago #SantiagoDeChile #Maligno #MalignoTorres #Deportes #Biker #Córdoba #cordobeses</t>
  </si>
  <si>
    <t>https://www.instagram.com/reel/DCAZK4iRCaw/</t>
  </si>
  <si>
    <t>📅 Hoy se cumplen 49 años del fallecimiento de Agustín Tosco, uno de los referentes más importantes del movimiento obrero cordobés y una figura central en la historia del sindicalismo argentino. Tosco, nacido en 1930 en Coronel Moldes, provincia de Córdoba, comenzó a trabajar desde muy joven en la Empresa Provincial de Energía de Córdoba (EPEC), donde se desempeñó como ayudante electricista 🛠️. Su temprano compromiso con la defensa de los derechos laborales lo llevó a involucrarse en el sindicato de Luz y Fuerza, del que llegó a ser secretario general.
🔥 Fue uno de los protagonistas principales del Cordobazo, la histórica movilización de mayo de 1969 que unió a trabajadores y estudiantes en una de las rebeliones más grandes contra la dictadura de Juan Carlos Onganía. Desde su rol sindical, se destacó por encabezar una línea combativa y crítica, no solo contra los gobiernos autoritarios, sino también contra el sindicalismo burocrático que representaba a ciertos sectores.
A lo largo de su carrera, Tosco impulsó un modelo de sindicalismo democrático e independiente, basado en la lucha por la dignidad de los trabajadores. Como secretario general de Luz y Fuerza de Córdoba, y desde la conducción de la CGT Córdoba, lideró la postura más combativa dentro del movimiento obrero, enfrentándose abiertamente a las decisiones de las conducciones sindicales nacionales alineadas con los gobiernos de turno. Su lema siempre fue claro: la defensa de la clase trabajadora por sobre cualquier interés político o partidario.
📢 A partir de 1974, luego del golpe de Estado que derrocó al gobernador Ricardo Obregón Cano en lo que se conoció como el Navarrazo, fue detenido y perseguido por sus ideales. Obligado a pasar a la clandestinidad, padeció una enfermedad que no pudo tratarse debidamente debido a su situación. Falleció el 5 de noviembre de 1975 en Buenos Aires. Hoy, su figura sigue siendo un símbolo de la resistencia dentro del movimiento obrero cordobés.
#AgustinTosco #Cordobazo #Sindicalismo #CGTCórdoba #LuzYFuerza #LuchaObrera #Córdoba #Historia #Memoria</t>
  </si>
  <si>
    <t>https://www.instagram.com/p/DB_bo3NRpp3/</t>
  </si>
  <si>
    <t>✅ Bajo el lema “de la consolidación a la gobernanza”, se realizará en Córdoba el primer Congreso Iberoamericano de Áreas Metropolitanas. El evento reunirá a referentes de la gestión pública y académicos para un intercambio de experiencias y saberes sobre la gobernanza. Así, se abordarán diversas temáticas vinculadas a los desafíos del presente y el futuro de las ciudades en ámbitos metropolitanos. Para eso se trazaron cinco ejes: planificación urbana sostenible, movilidad urbana, gestión ambiental, gobernanza e infraestructura institucional y promoción de derechos y oportunidades de desarrollo
ℹ️ El evento es organizado por la Municipalidad de Córdoba y el Ente Metropolitano, lo que da una señal de que se busca continuar consolidando el trabajo en este marco institucional. La ciudad de Córdoba capital es el epicentro de la región metropolitana en la que viven más de 2 millones de personas. Es el segundo aglomerado más importante del país, integrado por seis departamentos provinciales: Capital, Colón, Punilla, Río Primero, Río Segundo y Santa María. El Congreso también refuerza la construcción de sentido sobre esta área, así como la necesidad de pensar las políticas públicas en un sentido más amplio.
📌 Será los días 13 y 14 de noviembre en el Centro Cultural UNC. Durante estas dos jornadas se realizarán debates, conferencias especiales, paneles y mesas de trabajo. La actividad del Congreso es libre y gratuita, pero requiere inscripción previa a través del sitio oficial, en este enlace 👉 https://cordoba.gob.ar/congreso-areas-metropolitanas.
#Cuchá #Córdoba</t>
  </si>
  <si>
    <t>https://www.instagram.com/p/DB91bx0RTpZ/</t>
  </si>
  <si>
    <t>🩺 PAMI continúa con su drástico cambio en el programa de medicamentos, más precisamente la reducción del listado con cobertura al 100% en su vademécum. En este caso se anunció el recorte de 44 nuevos medicamentos, una medida que entró en vigencia el primero de octubre.
🔎 En junio pasado ya se había recortado la cobertura sobre 11 medicamentos (de un total de 167), que sumados a los de ahora da un tercio en la disponibilidad de drogas que se ofrecían de manera gratuita.
ℹ️ A estas decisiones se suman a otras que tendrán impacto en los afiliados de PAMI, como la reducción de seis a cinco en el número de cajas que se entregan, mientras que también se han establecido nuevos requisitos para el acceso a la cobertura.
📝 Los 44 medicamentos que ya no se cubrirán son: Ácido Acetilsalicílico, Aciclovir, Benznidazol, Betametasona, Betametasona + Gentamicina + Miconazol, Carbonato de Calcio, Ceftriaxona, Cefuroxima, Cilostazol, Ciprofloxacina, Claritromicina, Clindamicina, Clobetasol, Citrato de Calcio, Dexametasona, Doxiciclina, Estriol, Fluconazol, Fluoxetina, Hidrocortisona, Hierro Polimaltosato, Ivermectina, Levomepromazina, Liotironina, Mebendazol, Meprednisona, Metadona, Metoclopramida, Metotrexato, Metronidazol, Minociclina, Morfina, Clorhidrato, Neomicina, Nistatina, Oxibutinina, Prednisona, Pregabalina, Promestriene, Psyllium, Sulfametoxazol + Trimetoprima, Sulfasalazina, Tobramicina, Tramadol y Triamcinolona.
💬 Desde el PAMI resaltan que si algún afiliado necesita una medicación que no está incluida en el vademécum de cobertura al 100% y carece de los medios para afrontarlo, podrá realizar un trámite de subsidio social o vía de excepción para obtenerlo. Sin embargo, las condiciones para acceder al llamado “subsidio social” para afiliados que no pueden abonar un medicamento, se modificaron y se hicieron más restrictivas.
#Cuchá #Salud #PAMI</t>
  </si>
  <si>
    <t>https://www.instagram.com/p/DB83dzexk4v/</t>
  </si>
  <si>
    <t>🔴 En un contexto de decisiones que buscan desmantelar políticas de memoria y derechos humanos, el Gobierno Nacional avanza con la venta de La Perla Chica. Este predio, de gran valor histórico y simbólico, fue un centro clandestino de detención y tortura durante la dictadura cívico-militar, y hoy representa un espacio clave para la memoria en Córdoba. Julia Soulier, directora del Espacio de Memoria La Perla, denunció este avance, afirmando que "tiran y voltean todo lo que sea política pública de Derechos Humanos y marcas de memoria". 📢
📜 El Decreto 950/24 no solo contempla la venta de La Perla Chica, sino también de 309 propiedades en todo el país, afectando áreas en Córdoba, AMBA y otras provincias. En Córdoba, el predio, de 585 mil metros cuadrados, se encuentra estratégicamente ubicado a la vera de la autopista Córdoba-Carlos Paz, albergando el Sitio de Memoria, la Sociedad Rural, el Mercado Cooperativo San Miguel y viviendas del Ejército Argentino. Para Soulier, este decreto representa un claro recorte de derechos y memoria, administrado por la Agencia de Administración de Bienes del Estado. 🔍
🔸 La Perla Chica, o “La Escuelita”, fue un centro de detención clave durante la dictadura, utilizado como espacio de paso antes de llegar al principal centro de tortura, La Perla. Ambos espacios estaban conectados por un sendero destruido en 1978, cuando se construyó la autopista. “No es casual que La Perla sea el centro clandestino de tortura y exterminio más grande del interior del país”, enfatizó Soulier, recordando a Luciano Benjamín Menéndez, jefe del Tercer Cuerpo de Ejército y responsable de múltiples violaciones a los derechos humanos. ✊
⚖️ Ante esta amenaza, organismos de derechos humanos, la mesa de trabajo del Espacio de Memoria y el Ministerio de Desarrollo Humano ya manifestaron su apoyo. Soulier confirmó que presentarán un recurso de amparo para frenar esta venta, respaldados por la justicia federal y otros Sitios de Memoria a nivel nacional. Esta venta no es solo una transacción inmobiliaria: es un intento de borrar huellas de un pasado que aún resuena en la memoria de Córdoba y del país. 🌎
#Memoria #LaPerlaChica #DerechosHumanos #Cordoba #Siti</t>
  </si>
  <si>
    <t>https://www.instagram.com/p/DB1GeQTxReE/</t>
  </si>
  <si>
    <t>🌱 El viernes 8 de noviembre se llevará adelante la primera edición del Festival Brota, una iniciativa cultural que desde la ciudad de Córdoba se propone recaudar fondos para la protección de las sierras y la lucha contra los incendios y la deforestación.
✅ El evento contará con una amplia grilla de bandas, actividades de circo y teatro, feria gráfica y buffet. La apertura será a las 19hs con una sikuriada y un taller de vuelo, mientras que a las 19:30hs actuará Rosa Profunda en formato acústico. A las 20:15hs se presentará Comandante Cruz y a las 21hs Olonam Sogal y la Resistencia. Cerca de las 10 de la noche llegará el turno de Capitán Ruin, a quienes les seguirá Montaña Galáctica. El cierre estará a cargo de Electrosativa.
🔊 Todos estos grupos se unieron con el objetivo de encontrar la forma de colaborar en la protección y la defensa del Bosque Nativo de Córdoba, desde la ciudad Capital. En un comunicado, la organización afirma: "La Brigada Comunitaria Colibrí es nuestra aliada en esta tarea ya que su labor es fundamental para proteger nuestra naturaleza y patrimonio. La tierra no se negocia, la acción es hoy. El fuego es nuestro. ¡Protejamos nuestro monte nativo!".
📌 El festival se realizará en @laburbujacirco (Bv. Los Andes 469) y todo lo recaudado será destinado a la @brigadadcolibri, una organización comunitaria para el combate de incendios forestales y la protección ambiental que trabaja en las Sierras Chicas. Las entradas son un aporte voluntario (con opciones de $2000, $4000, $6000 y $10.000) y se pueden adquirir por alpogo.com o en el ingreso.
#Cuchá #FestivalBrota #Cultura #Ambiente #BrigadaColibrí #Incendios #IncendiosForestales #Córdoba</t>
  </si>
  <si>
    <t>https://www.instagram.com/p/DBxDh-DRdi0/</t>
  </si>
  <si>
    <t>En el Museo del Cuarteto se presenta “Chébere: La banda madre”, un documental que celebra las cinco décadas de uno de los conjuntos más emblemáticos en la historia del cuarteto. 🎶
🎙 El estreno reunirá artistas que formaron parte de la historia del conjunto musical, como Pato Lugones y Carlos Marco. 
📽 El documental reconstruye la trayectoria musical de Chébere desde sus inicios en junio de 1974 en la provincia de La Rioja, mediante entrevistas exclusivas a figuras legendarias como el Negro Videla, Pelusa y Pato Lugones, entre otros.
🎬 El estreno se llevará a cabo este jueves 31 de octubre a las 10hs en el Museo del Cuarteto, con entrada libre y gratuita.
#Cuchá 
#cultura #chebere #cuarteto #cordoba</t>
  </si>
  <si>
    <t>https://www.instagram.com/p/DBv0rN3x5lr/</t>
  </si>
  <si>
    <t>Este próximo 2 de noviembre se realiza el Día de los muertos en barrio Alberdi. Una celebración para honrar y recordar a nuestros seres queridos. 🕯
🇲🇽 Se trata de una tradición mexicana que se celebra los días 1 y 2 de noviembre, en las que se honra la memoria de los muertos. Nace de las festividades católicas, especialmente el Día de todos los santos, y las festividades indígenas mexicanas. En 2008, la Unesco declaró la festividad como Patrimonio Cultural Inmaterial de la Humanidad.
🌷 En este marco, desde la organización invitan a llevar flores, fotos o cartas para recordar a sus seres queridos. A su vez, habrá música en vivo, feria y comidas típicas. 
☠️ Cabe resaltar que este es un festival que se construye articuladamente entre la UNC, la Municipalidad de Córdoba, el Centro Vecinal Alberdi, La Piojera y el área de cultura del cementerio San Jerónimo. A su vez, cuenta con el  apoyo de las colectividades de México, Chile, Perú, Venezuela, Paraguay y Haití. 
💀 La entrada es libre y gratuita, todos los espectáculos son a la gorra y aptos para todo público. Desde las 12:00 a 00:00 hs en la explanada del cementerio San Jerónimo, barrio Alberdi.
#Cuchá
#DíaDeMuertos #CulturaMexicana #AlberdiCórdoba #Tradiciones #Memorias</t>
  </si>
  <si>
    <t>https://www.instagram.com/p/DBtSSqNREaA/</t>
  </si>
  <si>
    <t>⚽ Hace doce años, un grupo de amigos comenzó a organizarse para festejar el cumpleaños de su ídolo Diego Armando Maradona, o la "Navidad" como la llaman ellos. Así es que desde el 2013, el evento se realiza de manera ininterrumpida en la ciudad de Córdoba. Cada octubre aparece una variada oferta de propuestas culturales, sin fines de lucro, con el objetivo de rememorar a la figura del astro argentino.
📣 Este año, el evento tendrá lugar en el Cabildo Histórico de Córdoba, el jueves 31/10 desde las 17hs, con entrada libre y gratuita. Una de las actividades centrales será un conversatorio junto al periodista Gustavo Farías, responsable del Museo del Deporte de Córdoba, que tendrá como invitado al ex futbolista Oscar Dertycia.
🇦🇷 También se podrá disfrutar de "El gol del Diego a ciegas", una experiencia sensorial realizada en conjunto con docente  especializadas en discapacidad visual, donde se vive (y se siente) el gol del Diego a los ingleses.
🎉 Como siempre el lugar estará ambientado con música, proyecciones, stands de productos maradonianos y artistas pintando en vivo. No faltará el clásico taller de serigrafía para que la gente acerque sus remeras y se lleve los distintos diseños estampados. Además, habrá tatuadores para llevarse al Diego en la piel. Por su parte, las agrupaciones La Fiorito y La Docta de Dios participarán como invitadas con muestras de camisetas y dibujos.
💬 A lo largo de la jornada, habrá lecturas de narradores y poetas, donde están invitados: Pablo Carrizo, Juan Sthali, Marcos Villalobo, Fabio Martínez, Gachi Martínez, Turco Nahum, Tatiana Bonetto, Victoria Basso y más. 
#Cuchá #ElMesDelDiego #Cultura #Deportes</t>
  </si>
  <si>
    <t>https://www.instagram.com/p/DBr2w0gRhmU/</t>
  </si>
  <si>
    <t>📉 El presupuesto propuesto por el gobierno de Milei para 2025 recorta un 76% los fondos destinados a la respuesta al VIH, Hepatitis, ITS y Tuberculosis. Esto dejaría sin cobertura a miles de personas que dependen del sistema público de salud. 
⚠️ Desde la Asociación Ciclo Positivo señalan que: "en 2024 ya enfrentamos faltantes debido a la paralización de compras públicas, y con este recorte las consecuencias podrían ser terribles".
🔎 Durante 2024, el presupuesto para el tratamiento de estas enfermedades fue de 42.000 millones, mientras que para 2025 solo se asignaron 23.000 millones. De esta manera, el monto no solo que no se actualiza, sino que se reduce. El recorte pone en riesgo la continuidad de los tratamientos, la distribución de preservativos y la disponibilidad de reactivos para seguimiento y diagnóstico.
📌 Hace algunos meses que los pacientes se encuentran con faltantes de reactivos esenciales como Carga viral, CD4 y Resistencia a tratamientos, que impide que las personas con VIH puedan verificar la efectividad de sus tratamientos. Además, desde que comenzó el año no se realizaron compras de preservativos en el sistema público, solo se distribuyeron el remanente que quedó del año anterior. Si no nos cuidamos ¿cómo prevenimos? Sin contar que esto puede traducirse en un aumento de los casos.
🔻 En Argentina, aproximadamente 140.000 personas viven con VIH. Se calcula que un 30% no sabe que es portador del virus, y que el 17% no recibe el tratamiento adecuado.
💬 Por su parte, el Frente Nacional por la Salud de las personas con VIH, Hepatitis y Tuberculosis hizo un llamado a los diputados y senadores de la nación a rechazar el presupuesto asignado al "Programa 22" y solicitar que aumenten las partidas.
#Cuchá #Salud #VIH #Hepatitis #ITS #Tuberculosis</t>
  </si>
  <si>
    <t>https://www.instagram.com/p/DBq0Mbdxk-H/</t>
  </si>
  <si>
    <t>📣 ¡Tenemos nuevo sorteo! 🎉🎊 La semana que viene comienza una nueva edición de "Terror Córdoba", el Festival Internacional de Cine de Terror y Fantástico que se realizará por novena vez en la ciudad, y sorteamos dos entradas para "Una noche con la maldad".
📌 Para participar tenés que etiquetar a la persona con la que irías, darle like a esta publicación y seguir a Cuchá y a @terrorcordoba_oficial. Mientras más personas etiquetes, más chances tenés de ganar. Vamos a publicar los resultados el domingo a la tardecita en nuestras historias de Instagram. 
🎬 Terror Córdoba se realizará del 31 de octubre al 3 de noviembre. El festival reúne producciones independientes de nuestra provincia, del país y del mundo. Además, hay una competencia de largometrajes y cortometrajes de convocatoria abierta. En todas sus ediciones, contó con importantes referentes del cine, tanto en su programación como en la composición del jurado para cada edición.
🔥 Este año, una de las actividades que más se destaca es "Una Noche con la Maldad", que será el domingo 3 desde las 20:30hs en Studio Theater (Rosario de Santa Fe 272). Consta de la proyección especial de "Cuando acecha la maldad", con la presencia de su director Demian Rugna. Sumado a la presentación en vivo de "Pasco 637", banda sonora original de la película, también se va a poder disfrutar de interacción con el elenco recreando "escenas en vivo", exhibición de objetos exclusivos (elementos originales utilizados en la filmación) y feria temática.
▶️ Si querés conocer más o ver el cronograma completo, ingresá a nuestra página web 👉 www.cucha.com.ar o hacé click en el link de la bio.
#Cuchá #Córdoba #TerrorCórdoba #Terror #Cine #Cultura</t>
  </si>
  <si>
    <t>https://www.instagram.com/p/DBhgj_qRDnd/</t>
  </si>
  <si>
    <t>✅ El Gobierno de la Provincia lanzó el programa Activá Trabajo Cooperativo, una iniciativa que busca fortalecer a cooperativas y mutuales conformadas por jóvenes. Para esto, habrá dos líneas de financiamientoque  podrán ser utilizadas para la adquisición de insumos, herramientas, mejorar la comercialización, y fomentar la formación de los jóvenes en el desarrollo cooperativo.
💬 El vocal de la Agencia Córdoba Joven, Lucas Bruno, dijo durante la presentación: "esta iniciativa busca dar respuestas a las complejidades del acceso al trabajo en las y los jóvenes. Desde la Provincia creemos que el trabajo colectivo y un Estado eficiente son pilares para generar alternativas concretas a esta problemática."
▶️ Lee más haciendo click en el link de la bio o ingresando a 👉  www.cucha.com.ar.
#Cuchá #EconomíaPopular #Trabajo #Cooperativas #EconomíaSocial #Cooperativismo #Jóvenes #Juventud #Córdoba #cordobeses</t>
  </si>
  <si>
    <t>https://www.instagram.com/reel/DBfBOGAxx0E/</t>
  </si>
  <si>
    <t>Charly cumple 73 años y lo recordamos en el último show que dió en Córdoba. 
Vos, ¿te acordas de algún show de Charly?. Los leemos en los comentarios. 👇
📹 Archivo de Canal 10 Córdoba.
#Cuchá
#charlygarcia #cordoba #saynomore</t>
  </si>
  <si>
    <t>https://www.instagram.com/reel/DBdumn3RozH/</t>
  </si>
  <si>
    <t>📚 La provincia de Córdoba se prepara para un hito en la educación superior con la creación de la primera Universidad Cooperativa y Mutual Argentina (UCMA). Este innovador proyecto, impulsado por la Fundación Educativa Cooperativa Mutual Argentina, tiene como objetivo formar profesionales especializados en sectores clave como el cooperativismo y el mutualismo, áreas que representan motores fundamentales de la economía provincial. La UCMA también estará fuertemente enfocada en la inserción laboral y el emprendedurismo regional. 🤝
🏫 La sede principal estará ubicada en Villa Dolores, desde donde se ofrecerá no solo formación académica, sino también un espacio para el desarrollo de proyectos colaborativos. Estos proyectos buscarán impulsar el crecimiento local en torno a cuatro áreas estratégicas: producción y servicios, administración, gestión medioambiental, y cooperativismo y mutualismo.
👤 José Fernández, presidente de la Cooperativa Eléctrica Mixta del Oeste y líder de la Fundación, destacó que la universidad está diseñada para responder a la problemática de la región noroeste de Córdoba, una zona históricamente relegada en términos de acceso a la educación superior 🎓. "Buscamos promover el arraigo y la identidad local a través de la educación, al tiempo que fomentamos el desarrollo productivo y la innovación social", señaló Fernández.
🛠️ El plan contempla, en una primera etapa, aprovechar la infraestructura ya existente en la región para organizar el funcionamiento de la universidad. A futuro, se prevé la expansión de la UCMA a otras provincias como La Pampa y Santa Fe, con el fin de consolidar un sistema educativo inclusivo que contribuya al desarrollo local y nacional. 📈
#EducaciónCooperativa #UCMA #Cooperativismo #Mutualismo #Córdoba</t>
  </si>
  <si>
    <t>https://www.instagram.com/p/DBbVCwRx1kE/</t>
  </si>
  <si>
    <t>⚠️ La canciller Diana Mondino firmó un Memorándum de Cooperación con Estados Unidos que permite a empresas norteamericanas acceder a información sensible sobre los yacimientos de litio, tierras raras y otros minerales críticos en Argentina. El acuerdo fue firmado con José Fernández, subsecretario de Crecimiento Económico, Energía y Medio Ambiente de EE.UU., y forma parte de la llamada Alianza para la Seguridad de los Minerales Críticos.
❌ Con este acuerdo, EE.UU. obtiene un canal privilegiado para obtener información sobre potenciales licitaciones y proyectos en el país, hecho que ha generado polémica por su impacto en la soberanía argentina. Según el memorándum, el Gobierno nacional "hará todo lo que esté a su alcance" para asegurar que los gobiernos provinciales proporcionen la información lo antes posible, permitiendo así la participación temprana de empresas estadounidenses en estos negocios.
💼 La Alianza para la Seguridad de los Minerales Críticos es un nuevo mecanismo mediante el cual EE.UU. busca asegurar su control sobre los minerales estratégicos en América Latina, profundizando la competencia geopolítica con países como China y Rusia. Este acuerdo ha sido visto por críticos como un avance sobre los recursos naturales de Argentina, bajo el argumento de promover "inversiones" que en realidad responden a intereses geopolíticos de la potencia norteamericana.
💸 Empresas como Lake Resources y Rio Tinto ya se han reunido con funcionarios argentinos para discutir el avance de proyectos relacionados con el litio. La primera, con fondos de inversión de EE.UU. y Australia, mantuvo encuentros con Mondino en junio de 2024 para discutir el Proyecto Kachi. Por su parte, Rio Tinto, tras adquirir Arcadium Lithium por 6.700 millones de dólares, cuenta con el respaldo de BlackRock, uno de los principales actores financieros a nivel global.
🔒 Este memorándum coloca a Argentina en una situación de vulnerabilidad frente a los intereses norteamericanos, y ha desatado críticas por parte de sectores que ven en esta medida una entrega de la soberanía sobre los recursos naturales estratégicos del país.</t>
  </si>
  <si>
    <t>https://www.instagram.com/p/DBY407fxA8m/</t>
  </si>
  <si>
    <t>📱 Según un estudio reciente de la UNC, el 57,1% de los habitantes de Córdoba elige esta plataforma para acceder a noticias y mantenerse al tanto de la actualidad. Así lo destaca el informe elaborado en base a los consumos de la población local.
🔍 El trabajo destaca que el ecosistema mediático en Córdoba se caracteriza por la coexistencia entre redes sociales y televisión, y refleja una tendencia de consumo mediático variado, donde el celular y la TV son pilares fundamentales.
📊 Si bien el espacio predilecto para buscar información es la popular red de mensajería, la televisión sigue siendo el medio más consumido para fines de ocio. De hecho, el 76,2% de los cordobeses continúa mirando TV diariamente, según el mismo estudio.
📰 Leé la nota completa en 👉 cuchá.com.ar o ingresando a través del link en la bio 🎆
#ConsumoMediático #WhatsAppEnCórdoba #TVEnCórdoba #RedesSociales #InvestigaciónUNC #Noticieros #PlataformasDigitales</t>
  </si>
  <si>
    <t>https://www.instagram.com/p/DBXLC6dJop4/</t>
  </si>
  <si>
    <t>🌹 Sonia nació en Villa Dolores y, tras terminar la secundaria, se trasladó a Rosario para estudiar Farmacia. Allí conoció a Enrique Parodi, su esposo. Luego, completó sus estudios en la Universidad Nacional de Córdoba, donde vivió el resto de su vida. Fue la primera universitaria en su familia y tuvo tres hijos: Luis, Silvina y Giselle.
👣 A pocos días del golpe de Estado, su hija Silvina, embarazada de seis meses, fue secuestrada junto a su esposo Daniel Orozco en su casa de barrio Alta Córdoba, y desde entonces no se supo más de ellos. Poco tiempo después, se unió a Abuelas de Plaza de Mayo y fundó la sede de Córdoba, de la cual fue presidenta.
⚖️ Durante el megajuicio de La Perla, Giselle Parodi, hermana de Silvina, reveló que su sobrino, Daniel Efraín, nació el 14 de junio de 1976 en la Maternidad Provincial, según el testimonio de la monja Asunción Medrano. Sin embargo, la responsable de registrar el nacimiento, Monserrat Tribo, se fugó cuando fue citada a declarar.
📝 Hace poco más de un año, Sonia escribió una carta que decía: "Querido nieto, yo soy tu abuela Sonia. Hoy 14 de junio de 2023 cumples 47 años. Hace tanto tiempo que estoy buscándote. Han pasado 47 años sin poder estar a tu lado en los momentos lindos y en los difíciles. Sin tu sonrisa y sin tus caricias. Me imagino encontrar en tu mirada el reflejo de tus padres Silvina y Daniel, que esperaban tu llegada con tanto entusiasmo. Su compromiso con la sociedad, su solidaridad y su gran amor con vos hicieron que buscaran un mundo mas justo para recibirte. Animate a buscarme, seguro hay muchas preguntas que aletean en tu interior y que juntos podemos responderlas. Mi deseo más grande es poder abrazarte y descubrir juntos el amor que unió a tus padres y que vive en vos y en mí. Este año cumplo 94 años, quiero festejarlo con vos, brindando por nuestro encuentro. Tengo tatuada en el corazón la esperanza. Tu abuela Sonia".
✊ Sonia falleció el 20 de octubre de 2023 a los 94 años, sin resignar jamás la lucha por memoria, verdad y justicia. 
#SoniaTorres #Memoria #Verdad #Justicia #AbuelasDePlazaDeMayo 
​</t>
  </si>
  <si>
    <t>https://www.instagram.com/p/DBWNfnyRCvA/</t>
  </si>
  <si>
    <t>🔊 El quinto álbum de estudio de Julián Tor está disponible desde hoy, 18 de octubre, en todas las plataformas musicales. El músico y compositor de Traslasierra presenta en "Viejo Loco" ocho canciones inéditas, en las cuales se recorren y fusionan géneros como Bolero, Valz, Reggae, LO-FI y sonidos urbanos, entre otros.
🎸 Esta diversidad de estilos, encuentran sus puntos comunes en las letras profundas y melodías frescas del artista transerrano. Con Viejo Loco, Julián consolida su camino en la Canción de Autor, proponiendo escenarios, situaciones y paisajes cotidianos en cada una de sus estrofas.
📌 Tor es nacido en Villa Dolores. En 2018 publicó su primer disco "Brasil", al que le siguieron Van Gogh (2019), Ventana (2020), Ola (2022) y ahora Viejo Loco. En 2021 ganó fue nominado como artista revelación para los premios CIEYA.
#Cuchá #Cultura #Música #MúsicaCordobesa #Traslasierra</t>
  </si>
  <si>
    <t>https://www.instagram.com/p/DBRFVffRtLq/</t>
  </si>
  <si>
    <t>💼 En la Fiscalía N°2 de Alta Gracia avanza la investigación sobre una supuesta red de estafas piramidales relacionadas con la compra-venta de criptomonedas y la participación de la Fundación Dream Team. Habrían captado a miles de personas bajo la promesa de obtener altos rendimientos en dólares a cambio de inversiones en pesos.
📈 Hasta el momento, se han presentado al menos seis denuncias, aunque se estima que el número de damnificados podría superar los 3.000. Las víctimas, muchos de ellos trabajadores y vecinos de la región, fueron reclutadas por "capitanes" del esquema, quienes recibían premios por sumar nuevos inversionistas. Sin embargo, la existencia de las criptomonedas aún está en duda.
👨‍⚖️ La investigación, a cargo del fiscal Diego Fernández, cuenta con el apoyo de la unidad de Cibercrimen de la Policía Judicial, que trabaja en la recolección de pruebas. Además, se sospecha que la organización podría haber incurrido en el delito de intermediación financiera no autorizada por el Banco Central, ya que ofrecía préstamos e intereses sin la debida autorización.
⏳ Mientras la causa avanza, se teme que muchas personas aún no hayan denunciado por temor a perder su dinero, esperando que el sistema les permita recuperar lo invertido.
🪙 ¿De qué se trata y cómo funciona el sistema RainbowEX? 👉 Nota completa en cucha.com.ar 🤳 o a través del link en la bio. ✨
#AltaGracia #EstafasPiramidales #Criptomonedas #Judiciales #Cibercrimen</t>
  </si>
  <si>
    <t>https://www.instagram.com/p/DBPeYt0xW_o/</t>
  </si>
  <si>
    <t>♻️ Este sábado 19 de octubre se realizará una nueva edición del Festival Córdoba Repara, una iniciativa que busca promover la Economía Circular y el cuidado del ambiente. En esta ocasión será en el Parque Sarmiento (más precisamente en Deodoro Roca 274) desde las 15:30 hasta las 20:30hs. 
ℹ️ A este encuentro podés llevar gratuitamente objetos rotos que quieras reparar, o simplemente acercarte a recorrer la feria, participar de los talleres o ver las muestras que se realizan en simultáneo. Para arreglar se pueden llevar bicicletas, ropa, calzado, juguetes, libros, mochilas, objetos metálicos para soldar, electrodomésticos pequeños, lámparas, bijouterie e instrumentos musicales, entre otros. Para democratizar la participación se pide hasta un objeto por persona. Si el objeto a reparar necesita de un repuesto, sugieren que lo lleven (por ejemplo, un cierre de una mochila, el cable, un interruptor de un velador, etc.).
¿Qué otras actividades habrá en el Festival Córdoba Repara?
● Talleres de Electricidad básica, Huerta y Meditación &amp; conciencia ambiental.
● Habrá una feria de economía circular y popular, con emprendimientos
sustentables, comida vegana, vegetariana y agroecológica
● Muestra de Organizaciones del Tercer Sector
● Expo Educación Ambiental: un espacio donde instituciones educativas compartirán sus propuestas vinculadas a la temática.
● Eco-canje: podés llevar tus materiales reciclables e intercambiarlos en el stand de BioCórdoba por elementos provenientes de la economía circular. ¿Qué traer? Botellas plásticas, papel, cartón, tapitas, vidrio, latas, etc. Recordá que todo debe estar limpio y seco.
● Música en vivo: estarán Soul Bitches a las 18:30hs y el cierre de la jornada de la mano de la Lore Jiménez, a las 19:30hs.
#Cuchá #CórdobaRepara #Ambiente #EconomíaCircular</t>
  </si>
  <si>
    <t>https://www.instagram.com/p/DBOrbHVRwwF/</t>
  </si>
  <si>
    <t>🎭 Luego de su estreno con dos funciones a sala llena en el Teatro Real, "Flores Rojas" se muda para seguir con más presentaciones en el Teatro La Chacarita ((Jacinto Ríos 1449, B° Pueyrredón), los días viernes 18 y 25 de octubre. 
▶️ La obra está basada en la vida de dos mujeres salteñas que fueron parte de la Revolución de mayo: Macacha Güemes y Carmen Puch de Güemes. La primera, estratega y mano derecha de su hermano. La segunda, esposa y madre. Sin ellas (y sin tantas otras mujeres invisibilizadas por la historia) la independencia nacional, ¿hubiese sido posible? La revolución, ¿no fue también de las mujeres?
☑️ La dramaturga es Mariana Caballero Said, en escena están Agustina Carrique y Mariana Caballero Said y la dirección es de Carolina Godoy y Macela Franchino. Las entradas pueden conseguirse por antesala.com o realizar reservas a @lacharitateatro / 351 615 6883 o 351 642 4973.
#Cuchá #Cultura #Teatro #TeatroCordobés #Arte</t>
  </si>
  <si>
    <t>https://www.instagram.com/p/DBNMp_0xn3S/</t>
  </si>
  <si>
    <t>✨ Un día como hoy, en el año 2016, el Papa Francisco presidía en Roma la ceremonia de canonización de José Gabriel Brochero, el "Cura Gaucho". Nacido el 16 de marzo de 1840 en Santa Rosa de Río Primero, Brochero ingresó al Seminario Nuestra Señora de Loreto, donde fue ordenado sacerdote. Se destacó en 1867 durante la epidemia de cólera en Córdoba: "Se le veía correr de enfermo en enfermo", relatan los testimonios.
📿 En 1869 fue nombrado vicario del departamento San Alberto, llegando a Villa del Tránsito (hoy Cura Brochero) a lomo de mula. Durante su curato, construyó iglesias, escuelas y caminos, asumiendo las necesidades de su gente. En su vejez, enfermó de lepra por compartir su vida con los enfermos, quedando sordo y ciego antes de fallecer en 1914.
🕯️ Conocido como el "Pastor con olor a oveja", fue beatificado en 2013 y canonizado en 2016, convirtiéndose en el único santo cordobés que desarrolló su misión enteramente en Argentina.
#Cuchá #CuraBrochero #Brochero #PapaFrancisco #Santidad #Efemérides</t>
  </si>
  <si>
    <t>https://www.instagram.com/p/DBM54VORwG1/</t>
  </si>
  <si>
    <t>👏 Silvina Ponce Dawson, una física argentina recibida en la UBA, fue elegida como presidenta de la Unión Internacional de Física Pura y Aplicada (IUPAP, por sus siglas en inglés). Es la primera científica de Latinoamérica y la segunda mujer en toda la historia en ocupar ese cargo.
ℹ️ Este organismo busca promover la física a nivel mundial, para que se entendiera su importancia como "herramienta de conocimiento y desarrollo". Fue creado en Bélgica hace más de 100 años.
👍 Por su parte, Silvina Ponce Dawson es Licenciada y Doctora en Física. Es Profesora Titular en su misma casa de estudios, además de ser Investigadora Superior en el CONICET y estar asociada a universidades de Italia y Brasil. A su actividad académica se suma su participación como editora en algunas publicaciones internacionales en inglés, y en un Comité regional de Latinoamérica y el Caribe.
#Cuchá #Ciencia #Conicet #UBA #Física #IUPAP</t>
  </si>
  <si>
    <t>https://www.instagram.com/p/DBKTyYqxVjp/</t>
  </si>
  <si>
    <t>En un contexto de crisis climática y ecológica sin precedentes, desde el Ministerio de Ambiente de la provincia, lanzan el Plan Integral de Restauración Ecológica de Córdoba. Una iniciativa que invita a reflexionar sobre la importancia de la preservación ambiental y el fortalecimiento de la cultura autóctona. 🌳
👉 Miguel Magnasco, subsecretario de Biodiversidad, sostiene que "el Plan Integral de Restauración Ecológica es una iniciativa que articula estratégicamente diversos programas que trabajamos en nuestra área. Desde la recolección de semillas de árboles nativos en las Áreas Naturales Protegidas, hasta su germinación y cultivo en los viveros provinciales. El plan asegura una reforestación cuidadosa, garantizando la trazabilidad de origen. Esto significa que cada árbol germinado regresa a la ecorregión a la que pertenece, promoviendo la recuperación y preservación de los ecosistemas locales de manera sustentable y organizada".
🌱 En este marco, Magnasco sostiene que “el objetivo es fortalecer los servicios ecosistémicos de la provincia, los cuales son necesarios para garantizar una buena calidad de vida. Esto se realizará mediante una serie de acciones coordinadas entre áreas de la secretaría de Ambiente, iniciativas privadas y organizaciones de la sociedad civil, para fomentar, desarrollar, involucrar e implementar políticas públicas de restauración”.
🌻 El Plan Integral de Restauración Ecológica funciona como una hoja de ruta que tiene su fundamento principal en las virtudes de la flora y la fauna nativa de la provincia de Córdoba,  promoviendo el cuidado del ambiente en sus tres dimensiones: ecológica, social y económica.
A modo de cierre, Magnasco nos explica que “este enfoque busca proteger los ecosistemas locales, destacando lo propio y reafirmando los valores de lo cordobés. En un mundo que demanda acciones urgentes y coordinadas para enfrentar los desafíos ambientales, sostenemos que las mejores acciones son cuando pensamos de forma global y actuamos de forma local”.
El lanzamiento del Plan Integral de Restauración Ecológica se llevará a cabo el martes 15 de octubre a las 11 hs en el auditorio del Centro Cívico de la Ciudad de Córdoba. 
#Cuchá</t>
  </si>
  <si>
    <t>https://www.instagram.com/p/DBH524zxdhd/</t>
  </si>
  <si>
    <t>📊 Un estudio de la UNC revela que la televisión sigue siendo el medio más elegido por los cordobeses. A pesar del auge de nuevas plataformas, el 76,2% de los habitantes de la ciudad continúa consumiendo televisión diariamente.
📺 El televisor smart se consolida como el dispositivo preferido en los hogares. Según el relevamiento, no solo se utiliza para ver TV por aire o cable, sino también para acceder a plataformas como Netflix (69,9%) y YouTube (50%).
📱 Redes sociales, celulares y consumo de noticias: aunque la televisión sigue siendo un pilar, las redes sociales son la principal fuente de información, con WhatsApp a la cabeza (57,1%).
📰 Nota completa en 👉 cuchá.com.ar o ingresando a través del link en la bio 🎆
#ConsumoMediático #TVEnCórdoba #Streaming #InvestigaciónUNC #Noticieros #PlataformasDigitales</t>
  </si>
  <si>
    <t>https://www.instagram.com/p/DBELkLSMjCa/</t>
  </si>
  <si>
    <t>La crisis sigue golpeando a las industrias de la provincia. La empresa Petroquímica Río Tercero (PR3) anunció que dejará de producir Diisocianato de Tolueno (TDI), su principal producto, en su planta de Río Tercero a partir del próximo lunes 14 de octubre. 
El cierre de la planta implica el despido de 125 empleados, que representan un tercio del total de los 375 de la firma. Desde que la empresa publicó el comunicado trabajadores y miembros del Sindicato de Trabajadores Químicos y Petroquímicos llevan a cabo una protesta en el acceso al polo industrial químico de Río Tercero. La manifestación incluye un corte parcial de media calzada y la instalación de una carpa en el Nudo Interfábrica.
Hasta ahora Petroquímica Río Tercero era la única industria del país y de América latina que producía TDI, insumo utilizado en la industria colchonera y automotriz, entre otras. La noticia tiene un fuerte impacto en el polo industrial riotercerense ya que a su vez la vecina Fábrica Militar vende prácticamente toda su producción de ácido nítrico a Petroquímica Río Tercero para la elaboración de TDI. Para la Fábrica Militar, se cae su principal cliente.
"Lamentablemente en el día de ayer los directivos de la empresa me contactaron para informarme que habían tomado la decisión de cerrar la producción de TDI, que es la producción principal de Petroquímica" afirmó el intendente riotercerense Marcos Ferrer. El cierre de la planta se da en el contexto de la apertura de importaciones impulsada por el gobierno nacional. Para Ferrer "lamentablemente cuando la política económica toma ese rumbo sabemos que la industria nacional sufre porque la posibilidad de competir con un chino es muy difícil sobre todo cuando en transporte, en energía son más caros". Y sentenció: "Me parece que deberían revisar un poco esa posición".
Al referirse al impacto de los despidos, Ferrer precisó que "hay más que son de empresas contratistas porque ellos tienen empleados directos, pero además contratan empresas para mantenimiento, para un montón de cosas. Después cada empleado de estos, que tienen buenos salarios, a su vez tendrán una empleada en la casa, a lo mejor una niñera, más el consumo. Es tremendo".</t>
  </si>
  <si>
    <t>https://www.instagram.com/p/DA_F8B4RxUX/</t>
  </si>
  <si>
    <t>🌎 En medio de una crisis ambiental marcada por incendios, desmontes y el avance del cambio climático, el gobierno de Javier Milei eliminó por decreto el Fondo Fiduciario para la Protección Ambiental de los Bosques Nativos (FOBOSQUE). Esta medida, adoptada bajo el argumento del déficit fiscal cero, afecta directamente los recursos destinados a la conservación de los bosques nativos, generando preocupación entre organizaciones socioambientales y autoridades provinciales.
📜 El decreto 888/2024, publicado recientemente, no solo borra las partidas presupuestarias destinadas al cuidado de los bosques, sino que también abre la puerta a una derogación tácita de la Ley de Bosques. Este fondo fiduciario, creado en 2018, era esencial para canalizar recursos destinados a combatir la deforestación, prevenir incendios y promover la restauración de áreas degradadas.
🔥 En Córdoba, la situación es crítica: en los últimos tres meses, los incendios han devastado más de 80.000 hectáreas, mientras que 60.000 hectáreas de bosque nativo fueron desmontadas en el primer semestre de este año. La falta de recursos para enfrentar estos desafíos ambientales agrava el panorama, poniendo en riesgo tanto la biodiversidad como las comunidades que dependen de estos ecosistemas.
⚠️ Diversas organizaciones, como la Fundación Ambiente y Recursos Naturales (FARN), advirtieron que esta decisión podría tener consecuencias legales y medioambientales a nivel local e internacional. Además, la eliminación del fondo podría generar conflictos con las políticas ambientales de la Unión Europea, que restringen la importación de productos de zonas deforestadas.
#ProtecciónAmbiental #BosquesNativos #CrisisClimática #Desmonte #Incendios #CambioClimático #MedioAmbiente #PolíticaAmbiental #LeyDeBosques</t>
  </si>
  <si>
    <t>https://www.instagram.com/p/DA8Z1FiRJT_/</t>
  </si>
  <si>
    <t>❌ El oficialismo logró ratificar el veto del presidente Javier Milei a la Ley de Financiamiento Universitario con 84 votos a favor en la Cámara de Diputados. De esos votos, 27 correspondieron a legisladores que se formaron en la universidad pública. 
✋ En la sesión, también se registraron ausencias y abstenciones, muchas de ellas de representantes con formación en universidades nacionales. 
🏫 El texto vetado había sido aprobado previamente por ambas Cámaras y buscaba incrementar el financiamiento de las universidades nacionales, garantizando su funcionamiento y la actualización salarial de docentes y no docentes.
#EducaciónPública #FinanciamientoUniversitario #Veto #UniversidadesNacionales #VetoPresidencial #Diputados #Docentes #Estudiantes #UNC</t>
  </si>
  <si>
    <t>https://www.instagram.com/p/DA64V9wxk7t/</t>
  </si>
  <si>
    <t>🙌 Analizamos la grilla del #CosquínRock 2025 para traerte a todos los cordobeses que participarán. Son más de 15, de todo tipo de géneros, y a continuación los detallamos.
🔊 Día 1 - Sábado 15
El día inicial actuará Santi Celli, ex integrante del dúo Salvapantallas, el cual componía junto a Zoe Gotusso, que estará al día siguiente. Además, se hará presente Marti Death, la dj residente de @lospasosprohibidos_. Mientras que en la "Casita del Blues" actuarán Los Mentidores, la banda en la que José Palazzo oficia de bajista, y The Ginger Hearts, un grupo de rockabilly oriundo de la Ciudad de Córdoba.
🔊 Día 2 - Domingo 16
El segundo día tiene más participación local. Será la primera vez de Luck Ra en Cosquín, uno de los artistas del momento de la música popular. Otra destacada será Zoe Gotusso, que en unos días abrirá el show de Paul McCartney en Córdoba, y que pronto estrenará su nuevo álbum "Cursi". 
Por otra parte, dos dj's de la provincia se subirán a las tablas: Maia Dros y Sivinski, reconocida por su aka como @vi.porcelain y por ser creadora de la @fiestakatana.
El quintento Rosa Profunda llega con "Tensión de siglo", su último trabajo, publicado en julio. Con una impronta fuera de lo convencional tienen un gran componente audiovisual. Otros que llevarán su nuevo disco son el power trío Hijo de la Tormenta, que en 2024 lanzaron "En Directo".
El guitarrista Iván Singh la toca desde hace un tiempo en Chicago, la cuna del blues. Así es como compartirá escenario con Sheryl Youngblood Band, una agrupación estadounidense que visitará las sierras. También se presentará Mari Polé, quien ya cuenta con una trayectoria de más de 15 años en la música.
Además, habrá una buena batería de artistas vinculados al rock más clásico. The Rhythm Gamblers es una banda de R&amp;B que desde 2018 interpreta música de los años 40's y 50'. Los Búfalos Sedientos llevarán su look de botas y sombreros a los escenarios, mientras que Marlene Suchy se presentará junto a The Super Saxs. Habrá un buen ensamble entre Papi Chimi Romero y Brossoul y la cordobesa residente en México, Cindy Coleoni vendrá junto a su banda.
▶️ Lee más en el link de la bio o ingresando a  👉 www.cucha.com.ar</t>
  </si>
  <si>
    <t>https://www.instagram.com/p/DA4US5BRpKI/</t>
  </si>
  <si>
    <t>Bajo el lema “Cultura que potencia, lecturas que transforman”, la 38ª edición de la Feria del Libro de Córdoba se centrará en la diversidad, la inclusión, la identidad y la cultura como motores de desarrollo. 📚
😍 Durante 13 días, esta edición ofrecerá más de 200 actividades abiertas a todo público, distribuidas en 5 ciclos, con más de 100 stands de librerías y editoriales independientes. Los eventos tendrán lugar en espacios emblemáticos como la supermanzana de la Intendencia, el Teatro Comedia, el Museo Metropolitano de Arte Urbano, la Biblioteca Córdoba, el Cine Arte Córdoba y diversas bibliotecas populares de la ciudad.
✒️A su vez, la Feria contará con escritores y artistas destacados como Camila Sosa Villada, Rocambole, Martín Kohan, Eduardo Sacheri y un homenaje a María Teresa Andruetto, entre otros. 
📍 La Feria del libro se realiza desde el 8 al 20 de octubre, de lunes a sábado y feriados de 11 a 21 horas y los domingos de 15 a 21 horas. La entrada a todas las actividades es libre y gratuita. 
👉Para saber más de la feria del libro podés ingresar a www.cucha.com.ar o a hacer click en link de la Bio
#Cuchá
#feriadellibro #córdoba</t>
  </si>
  <si>
    <t>https://www.instagram.com/p/DA3J81Ax8ls/</t>
  </si>
  <si>
    <t>🎭 La reconocida obra de teatro de Pompeyo Audivert, "Habitación Macbeth", se presenta en el Teatro Real este viernes y sábado a las 21hs y tenemos un par de entradas para sortear. Participar del sorteo es bien fácil: tenés que etiquetar a la persona con la que te gustaría ir, darle like a esta publicación y seguir a Cuchá. Mientras más personas etiquetes, más chances tenés de ganar. Vamos a publicar los resultados del sorteo el miércoles a la tarde en nuestras historias de Instagram. 
🔹 Habitación Macbeth es una de las obras de teatro argentino más premiadas. Este año inicia su cuarta temporada consecutiva, después de más de 350 funciones y de que más de 100.000 espectadores la ovacionaran en todo el país y en el exterior.
🔎 A través del cuerpo de un actor (encontrado en la fosa del teatro), las Brujas Fatídicas del páramo de huesos representarán la tragedia Habitación Macbeth, para el goce, deleite, y catarsis metafísica de nuestra majestad creadora Hécate, vulgarmente conocida como El Público.
💬 En declaraciones el propio Audivert afirma: "Desde que comencé a hacer teatro, tuve la necesidad de llevar adelante un trabajo en el que un actor hiciera todos los personajes de una obra, un intérprete habitado por todas las criaturas que circulan por un texto y sus temas: un cuerpo habitación."
📌 La obra se presenta en el Teatro Real (San Jerónimo 66, Centro de Córdoba) los días Viernes 11 y Sábado 12 de Octubre a las 21:00hs. Las entradas se pueden adquirir por Autoentrada 👉 https://ventas.autoentrada.com/events/habitacion-macbeth-2024-10-11-21-00-00-0300
#Cuchá #Teatro #Cultura #Sorteo #HabitaciónMacbeth</t>
  </si>
  <si>
    <t>https://www.instagram.com/p/DA1wamQR_uf/</t>
  </si>
  <si>
    <t>El 7 de octubre de 1975, falleció en su hogar del barrio Alberdi, Córdoba, el destacado músico y poeta Chango Rodríguez. Reconocido como uno de los grandes exponentes del folclore argentino, es el autor de una de las zambas más emblemáticas de la música popular del país: "Luna cautiva".
En este video se puede apreciar la primera interpretación en vivo de "Luna Cautiva", en el marco de una entrevista realizada por Canal 10 de Córdoba el 11 de septiembre de 1968. Esta presentación tuvo lugar tras la liberación del Chango Rodríguez, quien había estado encarcelado durante cuatro años.
Este archivo fue recuperado por el Centro de Conservación y Documentación Audiovisual (CDA), de las facultades de Artes y Filosofía y Humanidades de la Universidad Nacional de Córdoba.
#Cuchá 
#musica #changorodriguez #folclore #cordoba</t>
  </si>
  <si>
    <t>https://www.instagram.com/reel/DA1PboUxZ8h/</t>
  </si>
  <si>
    <t>📊 Se dieron a conocer los resultados de la Encuesta de Condiciones Laborales 2024 realizada por la Federación de Profesionales de Córdoba (Fepuc), revelando un panorama crítico para los profesionales de la provincia. El estudio, que encuestó a 4.636 personas, expone la creciente precarización y sobrecarga laboral en el sector, con un 48% de los encuestados trabajando bajo la modalidad de monotributo y más de ocho de cada 10 ubicados en las categorías más bajas (A a E). Además, el 43% de los profesionales sostiene más de un empleo y un 36% trabaja más de 10 horas diarias.
💰 El ingreso promedio registrado en mayo fue de $1.039.468, mientras que la mediana apenas alcanzó los $830.000. La pérdida del poder adquisitivo frente a la inflación, el pluriempleo y las brechas salariales, especialmente entre hombres y mujeres, son algunos de los puntos más alarmantes que revela el estudio.
📅 En el marco del Mes del Profesional, los presidentes de las entidades miembro de Fepuc se reunieron en Plenario para analizar la situación y plantearon la necesidad de recuperar el orden público de los honorarios a través de un proyecto de ley que permita su actualización constante.
🗣️ Según Eugenia Peisino, presidenta de Fepuc, la intervención urgente de las políticas públicas será clave para garantizar mejores condiciones de trabajo, derechos laborales y estabilidad para los profesionales cordobeses.
#Fepuc #EncuestaLaboral #Precarización #Pluriempleo #DerechosLaborales #Córdoba</t>
  </si>
  <si>
    <t>https://www.instagram.com/p/DA0qcx-ConX/</t>
  </si>
  <si>
    <t>📣 Hoy, sábado 5 de octubre, se estrenará "Apnea", la nueva obra de la dramaturga Eugenia Hadandoniou, en El Cuenco Teatro (Mendoza 2063 - Córdoba). La obra estará en cartelera todos los sábados de octubre y noviembre, y las entradas se pueden adquirir por antesala.com.ar o en puerta.
☑️ Apnea es la historia de Pilar, que es niña, adolescente y mujer, también es la historia de su madre, de sus abuelas, tías; Apnea es la historia de Justina, la hermana no nacida de Pilar. Apnea en la que entra Helena, a partir de la pérdida de su hija. Pilar intentará que su hermana vuelva a la superficie para que su mamá sane. Apnea es la historia de muchas mujeres más que nacen, crecen y mueren acompañándose.
💬 En palabras de su directora: "El público va a encontrarse con una obra profunda, emotiva y poderosa. Si bien es un drama, está repleta de pequeños detalles de comicidad. La obra es un viaje hacia la memoria de una familia, la fortaleza femenina y los veranos en esos pueblos del interior donde el sol parte la tierra y el agua de la pileta del club es la salvación. Pero también es un viaje hacia las profundidades del océano. Es una puesta muy visual y sonora, con un elenco de actrices de reconocida trayectoria y un equipo de trabajo que cuida todos los detalles de la puesta en escena." 
🔹 La obra cuenta con las actuaciones de Florencia Rubio, Bianca Mitnik, Ana Ruiz, Belén Castillo Garnica, Cintia Morales, Lucía Pihen y Paula Ailén Belli.
#Cuchá #Cultura #Teatro #Córdoba</t>
  </si>
  <si>
    <t>https://www.instagram.com/p/DAvlx_SxEIk/</t>
  </si>
  <si>
    <t>🎶 El artista cordobés Marcelo Merlo presenta "Trovador", su nuevo espectáculo en el que recorre diferentes latitudes y estilos para interpretar obras musicales de artistas reconocidos mundialmente como Carlos Gardel, Elvis Presley, Frank Sinatra, y muchos más.
▶️ Este trovador en su derrotero musical nos transporta a países como Francia, Italia, Nueva York, pero también nos invita a escuchar piezas de artistas locales Cuchi Leguizamón, Eduardo Falú o Atahualpa Yupanqui que nos conectan con el folklore, la zamba y con nuestras raíces latinoamericanas.
📌 El concierto concierto se realizará este viernes 4 de octubre a las 21hs en el Aula Magna de la Facultad de Ciencias Exactas, Físicas y Naturales de la Universidad Nacional de Córdoba (Vélez Sarsfield 299). Las entradas se pueden adquirir de manera anticipada en Rubén Libros (Deán funes 163) y sino en el ingreso a la Sala.
#Cuchá #Música #Cultura #Córdoba</t>
  </si>
  <si>
    <t>https://www.instagram.com/p/DAtRFhERB8L/</t>
  </si>
  <si>
    <t>🔥 Los incendios que azotan a Córdoba ya han dejado casi 70.000 hectáreas arrasadas, con grandes pérdidas de flora y fauna autóctona, daños en infraestructura y costos económicos. Sin dudas, un panorama desgarrador en materia ambiental, pero que no debe llevar a la inacción. Todos pueden aportar, tanto los ciudadanos como los distintos niveles de gobierno.
🌱 Fundación Garabato - Cuna de Nativas es una organización sin fines de lucro del Valle de Paravachasca. Nació en 2020 luego de los incendios que afectaron al departamento Santa María, cuando vecinos y vecinas de Anisacate se juntaron a sembrar semillas de árboles nativos con la idea de hacer un pequeño aporte. Con el tiempo se fueron sumando personas de otras localidades de la región y, así, el grupo de trabajo fue creciendo y se terminó constituyendo en una fundación. Hoy tienen como misión el cuidado del ambiente y la remediación del impacto de la actividad humana sobre la naturaleza
✅ Gracias a su experiencia y lo específico del tema, nos contactamos con ellos para que nos compartan algunos consejos y acciones para llevar adelante en las zonas que fueron afectadas por los incendios. Porque todos podemos aportar desde distintos lugares.
⏩ Si querés saber más, lee la nota completa a través del link en la bio o ingresando a 👉 www.cucha.com.ar. 
#Cuchá #Ambiente #Incendios #Córdoba</t>
  </si>
  <si>
    <t>https://www.instagram.com/p/DAs9HSTxBjq/</t>
  </si>
  <si>
    <t>Más de 200 jóvenes se encontraron en Huerta Grande para intercambiar, debatir y consensuar política. Los anfitriones fueron los miembros de Sean Eternos, una organización cordobesa que nació desde los ámbitos estudiantiles pero que desde hace un tiempo busca participar de la discusión municipal y provincial. 
La reunión se desarrolló el 21 y 22 de septiembre pasado, y participaron también la agrupación “QuéTePasa” de Rosario y los representantes de Sean Eternos de La Plata. Todos los espacios se vinculan al peronismo aunque no responden a padrinazgos dirigenciales. Otro rasgo común es que representan una nueva generación política, siendo la mayoría de sus integrantes menores de 35 años. 
En las comisiones de trabajo se discutió en torno a un documento integrador titulado “La carencia de una doctrina nacional, conduce solamente a dos cosas: a la anarquía o al colonialismo”. 
El cierre estuvo a cargo de los referentes de los espacios convocantes. Pedro González Cholaky de Córdoba, Constanza Estepa de Rosario y Marcel Aguilera de La Plata. Todos se comprometieron a continuar trabajando en la ampliación de la propuesta y se propuso a Rosario como la sede del próximo encuentro.
#Cuchá #Política</t>
  </si>
  <si>
    <t>https://www.instagram.com/p/DArefr3xfwH/</t>
  </si>
  <si>
    <t>🔊 “Su propio gris” es el primer disco de Sasha Eter, la banda cordobesa que mezcla postpunk, techno y darkwave, y que presentará su album el sábado 12 de octubre, en Casa Babylon (Bv. Las Heras 48), desde la medianoche. Estarán acompañados por Revistas, un quinteto con base en San Telmo (CABA), que llegará a La Docta con su reciente segundo disco “Días de guerra”, y por a Dj Martina Death.
🎸 Sasha Eter está integrado por Joe Polar (voz), Alejo Navarro (bajo), Manuel Collado (guitarra) y Caco Fernández (batería). “Su propio gris” es su album debut y salió de la mano del sello local Nagasaki Records. Fue grabado y masterizado entre mediados de 2023 y fines de mayo de 2024. Su nombre está inspirado en la palabra alemana eigengrau, que hace referencia al color que se ve al cerrar los ojos: un gris oscuro e intermitente, universal y a la vez profundamente subjetivo, que representa la atmósfera sonora que la banda construye con guitarras distorsionadas, sintetizadores pulsantes y ritmos hipnóticos. Este concepto sobrevuela desde el track inicial, que precisamente lleva por nombre  "Eigengrau". Y se sostiene a lo largo de los siguientes seis temas del disco, que cierra con una potente versión de “Ciertas Cosas” (Sumo), pasada por el tamiz electro postpunk y dark wave. 
📌 Las entradas están disponibles en alpogo.com. Si querés conocer más, lee la nota completa haciendo click en el link de la bio o ingresando en nuestra página web www.cucha.com.ar.
#Cuchá #Cultura #Música</t>
  </si>
  <si>
    <t>https://www.instagram.com/p/DAqdgOvxLzn/</t>
  </si>
  <si>
    <t>Marcha por la #Universidad en #Córdoba. 
#UNC #Educación #universidadpública #Córdoba #cordobeses #cordoba #educaciónpública #OrgulloUNC #CiudadUniversitaria #marchafederaluniversitaria</t>
  </si>
  <si>
    <t>https://www.instagram.com/reel/DAo--bQx2af/</t>
  </si>
  <si>
    <t>✊ La marcha en defensa del financiamiento universitario reunió a una multitud de personas que recorrieron las calles de Nueva Córdoba. La concentración comenzó a las 12 en el Monumento de la Reforma, en Ciudad Universitaria, y a las 13 inició el recorrido hasta el acto central en la Plaza Vélez Sarsfield. Desde la UNC informaron que asistieron entre 110 y 120 mil personas.
📢 La movilización se enmarcó en la defensa de la Ley de Financiamiento Universitario, recientemente aprobada por el Congreso, que el presidente Javier Milei adelantó que vetará. El Consejo Interuniversitario Nacional (CIN), que nuclea a los rectores de las casas de altos estudios del país, emitió un documento titulado "Para seguir siendo una nación, sí al financiamiento universitario", en el que exigió "iniciar negociaciones orientadas a una verdadera e impostergable recomposición de los salarios".</t>
  </si>
  <si>
    <t>https://www.instagram.com/p/DAoqFJ2xpFM/</t>
  </si>
  <si>
    <t>▪️ Una mujer de 51 años fue asesinada este domingo en el paraje Juan García, ubicado en el departamento Ischilín, se trata del segundo femicidio en 48 horas en el interior de Córdoba y la cuarta mujer asesinada en menos de 20 días en la provincia. 
📌 El crimen ocurrió este domingo en el paraje Juan García, en el departamento Ischilín. La víctima se llamaba Aurora Wilda Brollo y el asesino era su esposo. Según trascendió, a las 9.20 del domingo José Telmo Ciccarelli llamó al 911 para dar cuenta de que había atacado a su pareja en la casa que compartían, en el paraje Juan García, a 40 kilómetros de Deán Funes. 
🔎 Los agentes se dirigieron al domicilio, pero no encontraron a Ciccarelli, que se había fugado. En el dormitorio encontraron el cuerpo de la mujer, ya sin signos vitales y en medio de un enorme charco de sangre: había sido asfixiada con un cinturón y luego ultimada con un disparo de arma de fuego en la frente.
ℹ️ Los policías dieron el alerta y se organizó la búsqueda del acusado, que fue atrapado a 50 kilómetros del lugar de los hechos, en la localidad de Sinsacate. La investigación está a cargo de la fiscal de Deán Funes, Analía Cepede, quien en principio imputó al detenido de homicidio calificado por el vínculo y esperaba reunir pericias y pruebas para determinar que el hecho ocurrió en un contexto de violencia de género.
#Cuchá #Género #ViolenciaDeGénero #Femicidio #Ischilín #Sinsacate #DeánFunes</t>
  </si>
  <si>
    <t>https://www.instagram.com/p/DAmSkL2x608/</t>
  </si>
  <si>
    <t>📢 Mañana se realizará la Marcha Federal Universitaria en las principales ciudades del país.
🎓 Con el lema "En defensa de la universidad pública y la ciencia. Para seguir siendo una nación, sí al financiamiento universitario", los claustros de todo el país toman las calles nuevamente para pronunciarse en contra de las políticas que viene llevando adelante el gobierno de Milei.
📚 La jornada es convocada por el CIN, el Frente Sindical Universitario y la Federación Universitaria Argentina (FUA).
👩‍🎓 En Córdoba, tanto en Capital, como en Río Cuarto y Villa María, sedes de las principales universidades nacionales de la provincia, hay convocadas concentraciones en defensa de la educación pública.
📍 La concentración para la Universidad Nacional de Córdoba será a las 12 en el Monumento de la Reforma en Ciudad Universitaria, para luego marchar a partir de las 13 hacia el centro de la ciudad de Córdoba donde se concretará un acto a las 14.30. Allí se leerá un documento en relación a la defensa del sistema universitario y científico.
📍 La Universidad Nacional de Río Cuarto concentrará el miércoles a las 17 en la Plaza San Martín, frente a la sede del club Estudiantes de Río Cuarto. Desde allí, a las 18, partirá la marcha por las calles céntricas de la ciudad.
📍 La Universidad Nacional de Villa María (UNVM) ya convocó a un abrazo simbólico para el martes 1 de octubre a partir de las 12 en el Campus. En tanto que el miércoles 2 de octubre, a partir de las 18 horas, la Marcha Federal tendrá su iniciativa local con un recorrido que partirá desde la sede del Rectorado (Entre Ríos 1431) y concluirá en Plaza Centenario.</t>
  </si>
  <si>
    <t>https://www.instagram.com/p/DAlkKMtx0Ru/</t>
  </si>
  <si>
    <t>🚨 El Gobierno nacional reglamentó el capítulo de la reforma laboral de la Ley Bases a través del Decreto 847/2024. Federico Sturzenegger, ministro de Desregulación, calificó esta medida como “el cambio más importante en las relaciones laborales en años”.
🔔 ¿Cuáles son los puntos clave?
➡️ Regularización de empleo no registrado con perdón de deudas a empresas.
➡️ Nuevos sistemas de cese laboral que podrían reemplazar las indemnizaciones tradicionales.
➡️ Extensión del período de prueba de 3 a 6 meses.
➡️ Régimen para trabajadores independientes con hasta 3 colaboradores sin relación de dependencia.
➡️ Simplificación en el registro laboral.
❌ La cláusula sobre despidos por bloqueos quedó fuera del decreto final.
Nota completa en 👉 cucha.com.ar 📲
#ReformaLaboral #Decreto847 #Trabajo #LeyBases #GobiernoNacional</t>
  </si>
  <si>
    <t>https://www.instagram.com/p/DAlMp8zorh-/</t>
  </si>
  <si>
    <t>🔎 A través del decreto 552/2024, publicado en el Boletín Oficial, el Gobierno Nacional confirmó el bono de $70.000 para Jubilados en julio. Además, las jubilaciones en general tendrán un ajuste del 4,2% correspondiente a la inflación de mayo.
✔ Este reajuste alcanzará a todos los ingresos del régimen general y a las prestaciones no contributivas, como la Pensión Universal para el Adulto Mayor (PUAM), que equivale al 80% del haber mínimo.
📌 El presidente Javier Milei había anticipado la semana pasada que el bono a los jubilados quedaba en revisión de acuerdo a la situación fiscal. Por su parte, el bono mantiene el valor de $70.000 desde marzo y aún no fue actualizado.
▶ Mientras tanto, en el Congreso se continúa debatiendo una nueva fórmula de actualización de las jubilaciones, que el Ejecutivo ya anticipó que vetará en caso que sea sancionada.
#Cuchá</t>
  </si>
  <si>
    <t>https://www.instagram.com/p/C84YevdOPwC/</t>
  </si>
  <si>
    <t>✅ En el marco del 451° aniversario de la fundación de la ciudad de Córdoba, surgió la iniciativa “Viva la Ciudad” que se llevará adelante el lunes, miércoles y viernes, para celebrar para celebrar la historia y presente de la ciudad, poniendo en escena una serie de proyectos culturales, científicos y tecnológicos que funcionan en los Parques Educativos.
▶ Se realizarán exposiciones, clases abiertas y demostraciones de: coro, orquesta, tango, lecturas, ritmos, entre otras propuestas. Los vecinos y vecinas podrán participar gratuitamente de las jornadas.
🔎 Uno de los objetivos principales de “Viva la Ciudad” es fomentar la participación activa de los ciudadanos en el desarrollo cultural y científico de Córdoba. Al llevar estas actividades a espacios públicos, se busca derribar barreras y acercar el conocimiento y la cultura a todos los rincones de la ciudad. 
📌 En la agenda de actividades se destacan: 
- Lunes: “Tango y Folklore en el Palacio”. A las 16hs en las escalinatas del Palacio Municipal. Demostración y clase de danza abierta a los vecinos y vecinas, con la participación de los talleres de Tango y Folklore de
- Miércoles: “Bailemos en la Plaza San Martín”. De 12 a 13:30hs. Participan grupos de danzas de los Parques Educativos Sureste, PE Estación Flores y PE Sur.
- “Lecturas en el Mercado”. De 12 a 13:30 hs. Vecinos y vecinas de Marqués Anexo comparten lecturas junto al proyecto “Biblioteca Itinerante” del PE Norte.
- Viernes: “Master Class de Ritmos”. De 17 a 18:30hs en la Plaza de la Intendencia. Participan profes, vecinos y vecinas de los Parques Educativos Sureste, Sur, Noroeste, Norte y Este.
- “Patín en la Supermanzana”. De 17 a 18:30hs en la Supermanzana de calle Caseros. Clase abierta para toda la comunidad junto a vecinos y vecinas que participan de la disciplina en el PE Noroeste.
#Cuchá #ParquesEducativos #DíaDeCórdoba #6DeJulio</t>
  </si>
  <si>
    <t>https://www.instagram.com/p/C84xFv0PFge/</t>
  </si>
  <si>
    <t>🔥 La situación en los Servicios de Radio y Televisión (SRT) de la Universidad Nacional de Córdoba se encuentra en un punto crítico desde marzo. Los trabajadores del histórico multimedio cordobés vienen enfrentando un duro ajuste que ha derivado en la falta de pago de aguinaldos y salarios, y agudiza la incertidumbre laboral de quienes se desempeñan en los medios universitarios. 📺📻
📣 En este marco, Francisco Leytes, delegado del Sindicato Argentino de Televisión (SATSAID), denunció que las autoridades del multimedio, representadas por Andrés Biga y Daniel Barraco, incumplieron su compromiso de pagar los aguinaldos, lo cual es un derecho fundamental de los trabajadores. A pesar de haber sido convocados a una reunión la semana pasada, los empleados no han visto una solución a sus problemas económicos. 🗣️
❗El conflicto, que ya lleva varios meses, se agudizó con la presentación de un Procedimiento Preventivo de Crisis (PPC) al Ministerio de Trabajo de Córdoba. Las autoridades del SRT han propuesto el despido de 80 trabajadores adicionales, lo que reduciría drásticamente la plantilla a solo un tercio de los empleados que tenía la empresa en febrero. Además, con los retiros voluntarios, el personal se redujo en un 50%, lo que obliga a los operadores a trabajar turnos dobles sin descansos adecuados. Esta precarización laboral se suma a la crisis general que enfrenta el sector público en Córdoba, donde los despidos y recortes salariales están a la orden del día. ✂️
🎙️ Hoy, los trabajadores realizaron una asamblea en vivo transmitida por Canal 10 y Radio Universidad, donde expusieron la gravedad de su situación y llamaron a la comunidad universitaria y a la sociedad cordobesa a apoyarlos en su lucha. 📡🎙️ La continuidad de este conflicto pone en riesgo no solo las condiciones laborales de los empleados, sino también la calidad de los servicios que presta el multimedio universitario, un pilar de información y cultura en Córdoba.</t>
  </si>
  <si>
    <t>https://www.instagram.com/p/C85dzbgxGvA/</t>
  </si>
  <si>
    <t>📣 ¡Ya está abierta la votación para otorgar el premio Jerónimo de la Gente 2024! Vecinos y vecinas podrán optar entre cinco organizaciones locales destacadas por su compromiso social y acciones humanitarias: el emprendimiento autosostenible Masamano, el servicio educativo terapéutico Fundación Faros, el grupo de acompañamiento Lupus Argentina, la asociación civil La Casita Trans y el colectivo musical Fuerza Mayor.
ℹ️ La elección está abierta hasta el viernes 5 de julio al mediodía a través de la web 👉 https://premiosjeronimo.cordoba.gob.ar/. El premio se entregará el viernes 5 de julio por la noche, en la víspera del aniversario de La Docta.
✅ Conocé a los 5 nominados
- Masamano es una pastelería “gourmet” creada en 2021 que brinda trabajo mayormente a personas con síndrome de down, impulsada desde la Fundación Empate. Uno de sus productos estrella es una variedad de alfajores de gran calidad que se pueden adquirir por redes sociales.
- Fundación Faros es un espacio integrador surgido en 2003 que acompaña el desarrollo de niñas, niños y jóvenes con discapacidad motora y cognitiva de distintos grados. Funciona como un servicio educativo terapéutico y apoya también a las familias desde un abordaje interdisciplinario.
- Lupus Argentina se ocupa desde 2012 a apoyar a las personas diagnosticadas con Lupus, una enfermedad autoinmunitaria sin cura que afecta principalmente a mujeres entre 15 y 55 años. A su vez, la ONG se encarga de la contención de los familiares y busca concientizar sobre las complejidades de la vida con lupus.
- La Casita Trans es una asociación civil de acompañamiento en los procesos de construcción y expresión identitaria de personas trans y no binarias a lo largo de toda su vida. Cuenta con un equipo interdisciplinario, capacitaciones, encuentros y conversatorios permanentes.
- Fuerza Mayor es un colectivo musical de percusionistas entre 60 y 88 años que aman la música y comparten su arte en distintos espectáculos. Lejos del estereotipo de adultos mayores inactivos, la “banda” se formó en 2015 como una expresión de vida y está compuesta casi totalmente por mujeres.
#Cuchá</t>
  </si>
  <si>
    <t>https://www.instagram.com/p/C869oqJR9y3/</t>
  </si>
  <si>
    <t>La localidad de Santa Catalina Holmberg prepara para el próximo 7 de julio la “Maratón por la Independencia”, un evento que no solo conmemora una fecha patria, sino que también pretende fomentar la actividad física y la integración de la comunidad.
La maratón será la primera en celebrarse en la localidad para conmemorar el Día de la Independencia, marcando un hito en el calendario deportivo regional. Comenzará a las 10 frente a la Municipalidad de Santa Catalina. Habrá dos distancias en la carrera: una participativa de 3 kilómetros y una competitiva de 9 kilómetros. Las categorías estarán divididas en grupos de 5 en 5 años, comenzando de 18 a 24 años y terminando en 65 años en adelante. Además, a las 11.00 horas se llevará a cabo una caminata inclusiva destinada a niños, adolescentes, adultos mayores y mascotas.
La inscripción se realiza de manera online y puede accederse a través del Instagram oficial de la Municipalidad (@munisantacatalina). 
#Cuchá #Deportes #Maratón #Holmberg #SantaCatalina</t>
  </si>
  <si>
    <t>https://www.instagram.com/p/C87-H3JRvRm/</t>
  </si>
  <si>
    <t>Del 5 al 28 de julio, el Observatorio Astronómico de Córdoba (OAC) y la Estación Astrofísica de Bosque Alegre (EABA) ofrecerán una serie de actividades para descubrir el fascinante mundo de la astronomía. Estas propuestas educativas, lúdicas y recreativas están diseñadas para toda la familia.
🌠 Estación Astrofísica de Bosque Alegre:
Visitas diurnas: Todos los días de 10.30 a 13 y de 15.30 a 18. Costo: $2000 adultos, $1500 menores de 12 años y jubilados.
Visitas nocturnas: Viernes y sábados, previa inscripción por correo electrónico en eaba.reservas@unc.edu.ar. Costo: $3000 adultos, $2000 menores y jubilados.
🔭 Observatorio Astronómico de Córdoba:
Actividades gratuitas: Viernes y sábados de 19 a 22. Incluye recorrido por el museo, visita al edificio histórico y observación del cielo (según condiciones meteorológicas).
#VacacionesDeInvierno #UNC #ObservatorioAstronómico</t>
  </si>
  <si>
    <t>https://www.instagram.com/p/C89YHdQx5bM/</t>
  </si>
  <si>
    <t>🏟️ El Club Atlético Belgrano continúa con su masterplan de infraestructura para la ampliación, modernización y puesta en valor del Estadio Julio César Villagra. En sintonía con ello, siguen avanzando las obras para completar la Tribuna Cuellar.
🔵 Esta semana se firmó el acuerdo con Tecno Fundaciones, para poner en marcha la ejecución de las 16 fundaciones necesarias sobre las que se sostendrá la tribuna. Lo que se suma a la adquisición de los terrenos y el 100% de las gradas fabricadas por Astori, que ya se encuentran pagas.
🏗️ Una vez que Tecno Fundaciones termine su parte, en un lapso aproximado de cuarenta y cinco días, será el turno para que Astori comience con la edificación que dará lugar a más de 2500 personas. Además, se sumarán seis palcos nuevos en el sector. Por lo que el Gigante de Alberdi pasará a tener un aforo superior a los 38.000 espectadores, consolidándose como el más grande de un club de la provincia.
#Cuchá #Belgrano #Alberdi</t>
  </si>
  <si>
    <t>https://www.instagram.com/p/C8-hrDERJ7s/</t>
  </si>
  <si>
    <t>En la madrugada del 4 de julio de 1976, en el elegante barrio de Belgrano, cinco sacerdotes católicos fueron asesinados en la Iglesia de San Patricio, la casa parroquial de los palotinos. Cinco personas habían irrumpido en el edificio de la calle Estomba, hicieron arrodillar a tres curas y dos seminaristas en el living, les ataron las manos, les vendaron los ojos y los acribillaron con veintiocho disparos. En la alfombra del pasillo dejaron escrito: “Estos zurdos murieron por ser adoctrinadores de mentes vírgenes y son MSTM”, en alusión al Movimiento de Sacerdotes para el Tercer Mundo. 
Alfredo Leaden, Alfredo Kelly, Pedro Duffau, Salvador Barbeito y Emilio Barletti eran miembros de la Congregación Palotina. Unos días antes, el padre Kelly había dado una de sus más encendidas homilías, que trascendería con el nombre de “El sermón de las cucarachas” y donde hacía alusión a la importancia de comprometerse en aquel contexto de terrorismo de Estado. Allí, denunció públicamente a vecinos del barrio de Belgrano, acusándolos de quedarse con muebles y objetos rematados de personas desaparecidas.
Sus cuerpos fueron encontrados por Rolando Savino, un joven de 16 años que tocaba el órgano en las misas. En un primer momento, el gobierno militar intentó atribuirle el crimen a grupos subversivos, como señalan los partes de prensa publicados por diarios como Clarín y La Nación, pero la hipótesis rápidamente se cayó. Años más tarde, Videla reconocería el crimen diciendo que la masacre de los palotinos “fue un acto de torpeza tremenda”.
En 2005, Jorge Bergoglio, arzobispo de Buenos Aires, impulsó la beatificación de los cinco palotinos y la apertura de la causa de martirio, que aún se mantiene en la fase diocesana. Conocía a los protagonistas: había sido el confesor del padre “Alfie” Kelly y semanas después de la masacre publicó un duro editorial en una revista jesuita, con el título “Testimonio de la sangre”, en el que condenaba el ataque.
48 años después el caso permanece impune. El caso fue mencionado en la megacausa ESMA en 2005 pero las principales pesquisas señalarían que fueron miembros de la Policía Federal y no de la Armada los perpretadores del crimen. 
#Cuchá</t>
  </si>
  <si>
    <t>https://www.instagram.com/p/C9AG4GBxjBM/</t>
  </si>
  <si>
    <t>Se trata de una iniciativa del gobierno de la provincia de Córdoba en articulación con la Cámara de Librerías, Papelerías y Afines del Centro de la República. 📒 La propuesta tiene como objetivo fomentar el desarrollo de la imaginación y la creativid de los niños, niñas y adolescentes.
📚 Desde el 5 al 21 de julio, la Feria Infantil del Libro abrirá sus puertas para recibir a toda la familia. Habrá stands, música en vivo, talleres creativos, títeres, teatro y encuentro con ilustradores y autores. 
🎭 La apertura del evento se realizará a las 19 hs del viernes con el show de “Frazada (afecciones-emociones)”, ganadora del premio de intervenciones urbanas de la Subdirección de Artes Escénicas de la Agencia Córdoba Cultura.
📅 Todas las actividades se realizan en el Centro Cultural Córdoba, ubicado en Av. Poeta Lugones 401, de lunes a sábado de 14 a 20 y domingos de 11 a 20 horas. Podes ver la grilla completa en la web www.cultura.cba.gov.ar
#Cuchá</t>
  </si>
  <si>
    <t>https://www.instagram.com/p/C9BB2F_Rse7/</t>
  </si>
  <si>
    <t>🚗 La producción automotriz cayó un 40,2% en el mes de junio en relación al mismo mes de 2023, su peor marca desde el año de la cuarentena por la pandemia de COVID. Es el quinto mes consecutivo en que una de las principales industrias argentinas retrocede en volumen de producción, y la tendencia se ha profundizado mes a mes desde enero.
🚙 La producción automotriz del mes de junio alcanzó las 32.029 unidades, un 40,2% por debajo de las 53.522 unidades ensambladas en junio de 2023. En tanto el acumulado del primer semestre de 2024 asciende a 216.736 unidades, un 26,7% por debajo que las 295.777 del mismo periodo del año pasado. Los datos corresponden al relevamiento mensual de la Asociación de Fábricas de Automotores (Adefa).
🏭 Si se deja afuera el año de la pandemia, el dato de producción de junio de 2024 es el segundo más bajo en dos décadas, hay que remontarse hasta el año 2005 para encontrar un junio peor en materia de producción automotriz. El año récord de producción sigue siendo 2011, cuando la industria argentina produjo 828.771 unidades, su máxima marca en la historia.
#Cuchá</t>
  </si>
  <si>
    <t>https://www.instagram.com/p/C9C3GceuTtD/</t>
  </si>
  <si>
    <t>🗺 Para quienes buscan alejarse de los lugares más concurridos y descubrir rincones especiales durante las vacaciones de julio, les compartimos tres rincones ideales para disfrutar de la naturaleza, los paisajes y un poco de aventura.
🌄 Pueblo Escondido
Ubicado al pie del Cerro Áspero, en el límite con San Luis, Pueblo Escondido es un pequeño poblado minero que data del siglo XIX. Abandonado en 1969 y restaurado en 1995, este lugar ofrece una experiencia única de turismo aventura. Se puede acceder desde Merlo, San Luis, por caminos en buen estado hasta el filo de la montaña, seguido de un sendero a pie. Este destino permite disfrutar de un microclima, ríos y cascadas ocultas, rodeados de la tranquilidad y la belleza natural de la región.
🌳 El Hueco en Traslasierra
El Hueco es un bosque centenario de tabaquillos ubicado en la Quebrada de Los Molles, en el Valle de Traslasierra. Este lugar alberga algunos de los tabaquillos más antiguos y grandes de la provincia, con más de 300 años y hasta 15 metros de altura. Para llegar, se debe registrar al comienzo del sendero en Los Molles y emprender una caminata de 12 km de alta dificultad, que lleva de 4 a 6 horas de ascenso. El sendero ofrece vistas increíbles, una frondosidad única y un arroyo que lo recorre, haciendo de este bosque un escenario mágico y misterioso.
🏞️ San Miguel de los Ríos en Calamuchita
A 8 km de Yacanto de Calamuchita, San Miguel de los Ríos es un tesoro escondido ideal para desconectarse y estar en pleno contacto con la naturaleza. Este lugar ofrece actividades como trekking, cabalgatas, pesca deportiva de truchas y el ascenso al cerro Champaquí. Además, se puede visitar la Estancia San Miguel, un sitio histórico con ruinas jesuíticas y viñedos artesanales. Desde la estancia se organiza una caminata a Las Tres Cascadas del Río Tabaquillo, un paraje virgen con una olla natural maravillosa.
#Córdoba #SierrasDeCórdoba #Turismo #Aventura #Naturaleza #VacacionesDeInvierno</t>
  </si>
  <si>
    <t>https://www.instagram.com/p/C9DsSNai4uP/</t>
  </si>
  <si>
    <t>🎼 El reconocido grupo santafesino de música para las infancias y flamante ganador del Premio Gardel a Mejor Álbum de Música Infantil, vuelve a Córdoba el próximo Miércoles 10 de Julio para disfrutar las vacaciones de invierno en familia.
🎹 Canticuénticos cuenta con más de 15 años de trayectoria, han recorrido América Latina y España, realizando más de 2.000 shows en vivo con una propuesta original, que  combina diversión con emociones profundas, convocando a toda la familia para cantar, jugar y bailar a través de la música en vivo, el humor, la poesía y la emoción.
🔊 “Queremos mostrarles a los niños y niñas de todo el mundo, cuánta riqueza hay en los ritmos folklóricos latinoamericanos, un gran tesoro que quisiéramos poner a su alcance, para que los acompañe toda la vida.” dicen desde el grupo. Algunos de los éxitos que se cantan y bailan en jardines de infantes, escuelas o por las miles de visualizaciones que tienen en su canal de YouTube son “La cumbia del monstruo”, “El mamboretá”, “Noni noni”, “Bate con la cucharita”, “Santo remedio” o “La murga del monstruo”.
✅ En Córdoba presentarán dos funciones el próximo 10 de julio en el Teatro Real (San Jerónimo 166). La primera será a las 16hs y la segunda a las 18:30hs. Las entradas están disponibles en las boleterías del Teatro y por Autoentrada. Menores de 2 años no pagan entrada.
#Cuchá #Canticuénticos</t>
  </si>
  <si>
    <t>https://www.instagram.com/p/C9I2kB3xN1g/</t>
  </si>
  <si>
    <t>📻 El director de Radio Nacional, Héctor Cavallero, comunicó el pasado viernes que las 49 emisoras del interior del país deberán retransmitir espacios producidos en LRA1, Buenos Aires. Esto implica el levantamiento de la programación local. Para el caso de LRA7 Nacional Córdoba, el informativo local "Nacional Informa" será reemplazado por el envío porteño “Ramos Generales”.
🗣️ La Federación Argentina de Trabajadores de Prensa, expresó mediante un comunicado: "Desde Fatpren y sus sindicatos de base repudiamos esta decisión porque atenta contra el carácter federal de la radio pública. La programación local de cada emisora garantiza que se informe según lo que ocurre en cada lugar, que se escuchen todas las voces en todo el país, que se fomenten la cultura y las economías regionales, y que se promuevan derechos y la identidad de nuestro pueblo en cada uno de los rincones de la Patria".
🚨 La intervención de Radio Televisión Argentina Sociedad del Estado (RTA-SE) ha intensificado la incertidumbre que ya enfrentan los trabajadores de la radio pública. Inicialmente, la amenaza de cierre, seguida por el desfinanciamiento, la rescisión de contratos y las continuas presiones sobre el personal en las diversas emisoras distribuidas por todas las provincias argentinas, han contribuido a un clima de inestabilidad y preocupación.</t>
  </si>
  <si>
    <t>https://www.instagram.com/p/C9KaG0JR1O7/</t>
  </si>
  <si>
    <t>🏆 La Municipalidad de Córdoba celebró la 32° edición de los Premios Jerónimo, en el marco del 451° aniversario de la ciudad. La ceremonia tuvo lugar en el Teatro Comedia, y con una votación récord, se eligió al Jerónimo de la Gente. 
🍬 Encabezada por el intendente Daniel Passerini, la edición de este año destacó a la fábrica de alfajores artesanales Masamano como la gran ganadora de la jornada. Este emprendimiento, creado en 2021 dentro de los talleres de inclusión laboral de la Fundación Empate, cuenta con un equipo de trabajo compuesto por nueve personas, cinco de ellas con síndrome de Down. 
⚽ En la categoría Pyme/inclusión, se reconoció a "No se mancha", un emprendimiento que nace de la creatividad y la pasión de un grupo de jóvenes de la economía popular. Con la llegada de la pandemia y la necesidad de contar con un trabajo digno, estos jóvenes, impulsados por su amor al fútbol, decidieron fabricar sus propias pelotas, alcanzando una producción de hasta 200 unidades mensuales.
🎤 El cuarteto también vivió una noche especial, con el reconocimiento a Chévere y a uno de sus cantantes icónicos: el Toro Quevedo. 
🌟El “Jerónimo in Memoriam” fue otorgado a Edgar Odierna, un bioquímico del Hospital de Niños que se vestía de payaso para sacarle una sonrisa a los pequeños pacientes; Otilia Argañaraz, referente central de Abuelas de Plaza de Mayo filial Córdoba; y la locutora y periodista Clidy Suárez. 
🏅 Además, recibieron su distinción La Voz del Interior y el Hospital de Niños, por su aporte a la comunidad de Córdoba, junto a deportistas, médicos y emprendedores destacados de la ciudad. 
#PremiosJerónimo</t>
  </si>
  <si>
    <t>https://www.instagram.com/p/C9LjjZlR8x8/</t>
  </si>
  <si>
    <t>📣 El Centro de Excelencia en Productos y Procesos (CEPROCOR) anunció la apertura de la convocatoria para su Programa Tecnobecas 2024, dirigido a profesionales recién egresados y estudiantes del último año de carrera. Los candidatos deben presentar su título de grado o un certificado analítico actualizado.
🔎 El objetivo de las Tecnobecas es fomentar la formación profesional en actividades científicas, tecnológicas y de gestión, bajo la supervisión de directores expertos. Pueden aplicar al Programa profesionales de las siguientes áreas: Biología, Bioquímica, Biotecnología, Bromatología, Ciencias Químicas, Farmacia, Ingeniería Química, Licenciatura en Alimentos, Licenciatura en Nutrición, Licenciatura en Química, Materiales, Microbiología, Química de los Alimentos, Química Industrial, Tecnicatura Superior en Industria Alimentaria y carreras afines.
ℹ️ Las prácticas se llevarán a cabo en las sedes del CEPROCOR en la Ciudad de Córdoba (calle Álvarez de Arenales 180) o en el Complejo Santa María de Punilla. Dependiendo de la disciplina de conocimiento, los becarios podrán realizar rotaciones internas para ampliar sus áreas de práctica. El programa iniciará el 1° de septiembre de 2024, con una duración de doce meses y un horario de 30 horas semanales, de lunes a viernes entre las 8:00 y las 16:00 horas. Los becarios recibirán un estipendio mensual de $300.000, además de un seguro de cobertura de riesgos en el lugar de las prácticas. Aquellos que se desempeñen en el Complejo Santa María de Punilla dispondrán de transporte gratuito desde la sede de la Ciudad de Córdoba y de vuelta.
#Cuchá #Ciencia #Ceprocor</t>
  </si>
  <si>
    <t>https://www.instagram.com/p/C9NAO1Sx6-4/</t>
  </si>
  <si>
    <t>📉 El Panel de industrias lácteas presentó un informe con la comparación interanual del consumo de lácteos para mayo, que muestra una disminución en volumen del 11,4% y del 11,3% en litros de leche equivalentes. En otra mirada, el Balance Lácteo que dispone de los valores de producción, existencias, importaciones y exportaciones con información oficial, calcula por diferencia el consumo. De este modo, para los primeros cinco meses del 2024 determinó una caída de consumo doméstico total del 18% y del 20% en el consumo per cápita, siempre medido en litros de leche equivalentes
📌 Para los quesos, el principal rubro de destino de elaboración y comercialización de productos, se da una situación de caída más atenuada donde se prioriza por precio, al peso (fraccionados) y con prevalencia de productos más commodities (cremoso, barra y duros “frescos”) que especialidades.
✔️ Los productos con mayor valor agregado son los que más sufren el retroceso en ventas por la fuerte retracción del poder adquisitivo, especialmente de los sectores medios.
🔎 Ante el derrumbe del consumo, las exportaciones sostienen al sector lácteo. En la comparación interanual han subido aproximadamente un 10%, debido al nuevo escenario en la política económica, con libertad de precios en el mercado interno y sin derechos de exportación.
#Cuchá #Lácteos</t>
  </si>
  <si>
    <t>https://www.instagram.com/p/C9N9__0R1qn/</t>
  </si>
  <si>
    <t>El intendente Eduardo Accastello presentó el Programa “Fondo de Garantías para Alquileres” (FO.GA.AL) a representantes de inmobiliarias de la ciudad.  Una iniciativa de vanguardia que es una propuesta de articulación público-privada con el objetivo de dar respuesta a las necesidades de cumplir con los requisitos de alquiler en el mercado inmobiliario local. "Nos preocupa tener en Villa María a muchas familias que no pueden alquilar, por eso desde el Estado Municipal vamos a acompañar con la garantía necesaria. Hay muchas historias de vida, de familias enteras que necesitan una mano y estamos para eso, para mejorar la calidad de vida de los vecinos", declaró Accastello.
La constitución del Fondo de Inversión se realiza por medio de dos bancos, Bancor y Santander, y las características del programa tienen que ver con el aval para su ejecución en cualquier instancia del contrato, con un tope de ejecución repartido en dos meses. La actualización se realizará con base en la indicación del contrato y la causal de ejecución deberá ser por mora en el pago, refacciones o pintura.
Durante el encuentro, Accastello afirmó: “Dijimos que íbamos a estar cerca de las familias que tienen una problemática a la hora de alquilar. Y en este programa, ustedes tienen un rol clave. Son quienes están cara a cara con el vecino cuando aparece esa necesidad”.
Mientras que por el otro lado, el secretario general de la delegación Villa María del Colegio Profesional de Inmobiliarios, Carlos Colmenares, agregó: “Es muy importante difundir este Fondo de Garantías para Alquileres. Fue una reunión muy productiva”.
Entre los requisitos para acceder al programa se cuentan el de ser mayor de edad, tener capacidad para contratar, poseer DNI, residir en la ciudad desde hace tres años, no contar con antecedentes financieros desfavorables ni encontrarse en el Registro de Deudores Alimentarios, no ser propietario de otro inmueble disponible para vivienda, entre otras. Para obtener más información, los interesados pueden comunicarse por WhatsApp al 3534061806 o por correo electrónico fondodegarantias.imv@gmail.com.
#Cuchá #Alquileres #VillaMaría</t>
  </si>
  <si>
    <t>https://www.instagram.com/p/C9Pme93Rkk2/</t>
  </si>
  <si>
    <t>Desde el 16 hasta el 21 de julio, el Museo de la Industria y alrededores se llenarán de creatividad con el Festival de Diseño Córdoba, celebrando su décima edición. 🎉
Bajo el lema "Cultura que potencia", este año el festival se destaca por su enfoque en la accesibilidad, inclusión y diversidad. El evento contará con actividades lúdicas e interactivas para los más pequeños, un área gastronómica, y exhibiciones de trabajos académicos y profesionales en diseño. También habrá un escenario artístico con shows musicales de la escena local y una muestra en el Museo de la Industria que incluye una experiencia de realidad virtual. 🖼️🎶
Los organizadores explicaron que se pondrá el foco en el diseño universal con baños adaptados, recursos de subtitulación, interpretación en lenguaje de señas, zonas de calma y el uso de iconos y pictogramas para hacer el evento accesible para toda la comunidad. ✨
📍 Museo de la Industria, Barrio General Paz, Córdoba
🗓 Del 16 al 21 de julio
📢 Entrada libre y gratuita
#FestivalDeDiseño #DiseñoCórdoba</t>
  </si>
  <si>
    <t>https://www.instagram.com/p/C9QlIQlxiCF/</t>
  </si>
  <si>
    <t>🌍✈️ Desde su asunción el 10 de diciembre de 2023, Milei se destaca por ser el presidente que, en sus primeros meses de mandato, más tiempo ha dejado el sillón de Rivadavia para realizar viajes. Con su arribo a Tucumán para celebrar el postergado "Pacto de Mayo" en la madrugada del 9 de julio, el presidente completó su viaje número 21: 10 al exterior y 11 por el interior del país.
🗺️ El presidente ha recorrido casi 200 mil kilómetros en viajes por el mundo, acumulando 41 días en suelo extranjero. Prácticamente el 20% de su tiempo como presidente de Argentina lo ha pasado en otro país. Muchas de esas actividades fueron motivadas por intereses personales e ideológicos, como encuentros con personalidades de la ultraderecha mundial, la recepción de premios y sus disertaciones.
🗣️ Los motivos de sus viajes al exterior fueron variados. Muchos fueron para recibir premios y disertar en foros de la ultraderecha mundial, es decir, de carácter personal. Ejemplos notables incluyen su participación en la Conferencia Política de Acción Conservadora en Washington y la presentación de su libro en Madrid, además de encuentros con figuras como Elon Musk y líderes de Vox.
🇦🇷 Dentro del país, desde su asunción, Milei ha visitado 9 provincias argentinas, excluyendo su actividad en Capital Federal (donde se encuentra la Casa Rosada) y la Quinta Presidencial en Olivos. En sus 11 viajes, el mandatario recorrió Buenos Aires, Tierra del Fuego, Santa Cruz, Corrientes, Río Negro, Córdoba, Santa Fe, Tucumán y San Juan. Los motivos varían desde conferencias en Corrientes y Bariloche hasta participaciones en actos patrios.
📅 De esta manera, Milei ha pasado 53 días de viaje, de los cuales solo 12 (en su mayoría por pocas horas) fueron en provincias argentinas, menos que en Estados Unidos, donde el presidente estuvo 14 días en diferentes regiones del país norteamericano.
✨ Leé la nota completa en 👉 cucha.com.ar o en el link en la bio 📱</t>
  </si>
  <si>
    <t>https://www.instagram.com/p/C9SJU79RzQn/</t>
  </si>
  <si>
    <t>📱 Con el objetivo de reducir las brechas digitales, la Agencia Conectividad ha iniciado el proyecto Silvertech junto a BID Lab y Eidos Global. Con el apoyo de Accenture, Microsoft, Red Hat, Salesforce y Google, buscan capacitar a personas mayores de 50 años en tecnología, mejorando sus posibilidades laborales y revalorizando el talento senior.
📚 La propuesta incluye cursos gratuitos y autogestionables:
Testing QA: Enseña a realizar pruebas de software, redactar informes de calidad y crear un perfil de LinkedIn enfocado en QA Testing Manual. También incluye metodologías ágiles como Scrum. Ya comenzó.
Analista Funcional: Forma profesionales como puente entre equipos técnicos y usuarios finales, enseñando a identificar y documentar requisitos, y diseñar soluciones tecnológicas. Comienza el 29 de julio.
Emprender en la era de la IA: Desarrolla habilidades emprendedoras usando inteligencia artificial generativa, abarcando desde el diseño de un plan de negocio hasta marketing digital y desarrollo de negocios. Inicia el 26 de agosto.
🎓 Todos los cursos ofrecen doble certificación de Silvertech y Campus Córdoba. Más información sobre inscripciones y requisitos en @conectividadcba</t>
  </si>
  <si>
    <t>https://www.instagram.com/p/C9TF9PdRiQ0/</t>
  </si>
  <si>
    <t>📊 El INDEC informó los resultados del Censo Nacional 2022, revelando detalles sobre la población en cada localidad del país. En la provincia de Córdoba, 10 nuevos poblados alcanzaron la categoría de ciudad, elevando el total a 57, incluida la capital.
🌆 Pero, ¿cuáles son las ciudades más grandes de Córdoba? Según el último Censo, las ciudades más pobladas, después de la capital provincial, son:
Río Cuarto: 180.756 habitantes
Villa María: 96.061 habitantes
Villa Carlos Paz: 71.274 habitantes
San Francisco: 69.047 habitantes
Alta Gracia: 60.373 habitantes
Continúan la lista:
Río Tercero: 53.166 habitantes
La Calera: 45.600 habitantes
Bell Ville: 37.610 habitantes
Villa Allende: 36.722 habitantes
Jesús María: 36.461 habitantes
📉 Entre las ciudades con menos habitantes se encuentran Tanti (11.020), Villa del Totoral (10.869) y Villa de Soto (10.544). Huinca Renancó (9.615) y Coronel Moldes (9.502) ya eran ciudades y no pierden dicho estatus pese a haber bajado la cantidad de habitantes a menos de 10 mil.</t>
  </si>
  <si>
    <t>https://www.instagram.com/p/C9dbdm2RxQU/</t>
  </si>
  <si>
    <t>📢 ¡Atención Monotributistas! 🚨
La AFIP recuerda que hasta el 2 de agosto hay tiempo para revisar y actualizar la categoría del monotributo. 🗓️ Es obligatorio recategorizarse cada seis meses. Si los ingresos, el consumo eléctrico o los alquileres han cambiado, ¡es hora de verificar si te corresponde otra categoría!
🔍 ¿Cómo hacerlo? Evaluá tus ingresos brutos, energía consumida y alquileres devengados en los últimos 12 meses. Luego, comparalos con la tabla de categorías vigente en el portal del Monotributo. Si mantenés la misma categoría, no necesitás hacer ningún trámite. 👍
Las nuevas obligaciones de pago comenzarán a regir desde el 1 de agosto de 2024 hasta el 31 de enero de 2025. Si te inscribiste hace menos de seis meses, no necesitás recategorizarte. Si llevás entre seis y doce meses, tenés que anualizar los ingresos para hacerlo.
El importe de la nueva categoría se abona al mes siguiente de la recategorización.
#Monotributo #AFIP #Recategorización #Impuestos #Contribuyentes #Cuchá</t>
  </si>
  <si>
    <t>https://www.instagram.com/p/C9e7PKXxleJ/</t>
  </si>
  <si>
    <t>✅ Cuando la población en general piensa en la temática LGBT+, el imaginario suele recaer únicamente en personas adultas. Sin embargo, tales identidades no se forjan de manera instantánea, sino que pasan por un largo recorrido.
📌 Las infancias LGBT+ existen desde siempre, pero en los últimos años se habla más del tema, lo que impulsó a pensar distintas maneras de acompañar el desarrollo y la posibilidad de expresión de quienes crecen con identidades por fuera de la heteronorma.
🏳️‍🌈 Así nació “Un pedazo de cielo rojo”, un espacio de escucha, contención y orientación dirigido a personas adultas (madres, padres, familiares, directivos, preceptores, profes, referentes barriales, etc) que estén acompañando el crecimiento de infancias y adolescencias LGBT+.
🔎 Las psicólogas Lucrecia Yedro y Ayelén Perrotta son quienes crearon y sostienen esta iniciativa. Lo hicieron recuperando herramientas que les brindó su profesión, pero también la experiencia en el trabajo comunitario y sus propias vivencias personales como parte de la comunidad LGBT+. Con el apoyo del Colegio de Psicólogos de la Provincia y la asamblea Alerta Torta lograron que el espacio pueda funcionar de manera gratuita y sin cupo para las personas que consultan.
💬 “La mayoría de las consultas son madres y también docentes comprometidos con su trabajo” nos cuentan. Y agregan: “Una de las cosas con la que más nos encontramos es con la predisposición de acompañar de forma respetuosa esa crianza que se escapa de la norma pero que cree que le falta información o tiene muchas dudas sobre ‘cual es la manera correcta’. En estos casos, nuestra orientación se basa en brindar información, alojar ese no saber y apuntalar la confianza en el rol. Cada acompañamiento se define en su singularidad. El principal desafío, es que las personas se acerquen al espacio” .
ℹ️ Si querés conocer más sobre Un Pedazo de Cielo Rojo, te invitamos a leer la nota completa en 👉 www.cucha.com.ar o haciendo click en el link de la bio.
📲 Pueden contactarse por whatsapp (al 351-3112156) o al instagram de espacioaware_ar. Cabe aclarar que las consultas son gratuitas.
#Cuchá #UnPedazoDeCieloRojo</t>
  </si>
  <si>
    <t>https://www.instagram.com/p/C9gC4YcR5B3/</t>
  </si>
  <si>
    <t>Durante la celebración por la obtención de una nueva Copa América, el presidente de la nación aprobó, mediante un Decreto de Necesidad y Urgencia (DNU), la inclusión de las Sociedades Anónimas Deportivas (SAD) en el fútbol argentino.
👉🏽 Este paso supone un ataque directo a la estructura tradicional de los clubes como entidades civiles, donde los socios tienen el derecho de elegir a sus representantes. Además, cumplen una importante labor en la formación de los jóvenes jugadores. En este contexto repasamos los jugadores de la Scaloneta y los clubes donde iniciaron. 
⚽ Cuti Romero: El defensor de 26 años nacido en la ciudad de Córdoba, inició su etapa de futbolista en las inferiores del club San Lorenzo de barrio Las Flores, en la zona sur de la ciudad. 
⚽ Julián Álvarez: El delantero de 24 años nacido en la localidad de Calchín, dió sus primeros pasos futbolísticos en el Club Atlético Calchin, institución centenaria del pueblo homónimo. 
⚽ Nahuel Molina: El jugador de 26 años nació en la localidad de Embalse, ubicada en el valle de Calamuchita. Los primeros colores que vistió el enganche fueron los del Club Náutico Fitz Simon. 
⚽ Paulo Dybala: El delantero de Laguna Larga, aunque no fue convocado para esta Copa América, es recurrente en el equipo de Scaloni. Surgido de las inferiores de Club Atlético y biblioteca newell's old boys de su ciudad natal, a corta edad migraría a Córdoba Capital para hacer inferiores en Instituto.
🏆 Bonus Track: El cuerpo técnico también es parte fundamental de la Scaloneta, con destacados cordobeses como Pablo Aimar y Walter Samuel.
👉🏽 En lo que respecta a Aimar, se inició en Estudiantes de Río Cuarto y tuvo el honor de retirarse como jugador en ese mismo club. En cuanto a Walter "El Muro" Samuel, nacido en Laborde, Córdoba, se trasladó a una temprana edad a Firmat, donde comenzó su carrera en el club Argentinos de Firmat.
😏 Desliza para ver a los jugadores cordobeses que se formaron en equipos de barrio o en sociedades civiles. 
#Cuchá</t>
  </si>
  <si>
    <t>https://www.instagram.com/p/C9imHplRYBt/</t>
  </si>
  <si>
    <t>🎨 El próximo lunes a las 17:00hs se inaugurará el mural en homenaje a "La Mona" Jiménez en el Mercado Norte. La obra mide 4x5 metros y se encuentra en una esquina icónica de la zona, el cruce de las calles Oncativo y San Martín. Fue realizado por Gastón Liberto, un muralista riocuartense  que se dedica a “retratar identidades” y que ha llevado su arte a ciudades como Barcelona o Miami.
💬 "Este mural es una puesta en valor del mercado Norte y la zona poniendo un punto de referencia, una imagen que representa la vida del mercado en donde confluye la gente de todos los barrios de Córdoba y de todas las clases sociales. Identidad, trabajo, cultura y sociedad." señaló el artista.
👑 La obra cuenta con colores fuertes y "latinos" al decir del artista, que representan la alegría que transmite el ídolo cuartetero. La imagen del "Mandamás" se inscribe sobre un fondo que es la firma ampliada de La Mona.
📌 Para la realización intervinieron distintas áreas municipales como el CPC Mercado Norte, el Programa RecuperArte del Ente BioCórdoba y la coordinación de Cultura de la Secretaría de Participación Ciudadana y Juventud.
#Cuchá #LaMona #Cuarteto #Córdoba #MercadoNorte #Arte #Cultura #Mural</t>
  </si>
  <si>
    <t>https://www.instagram.com/p/C9lN-_LxSsV/</t>
  </si>
  <si>
    <t>Hace un siglo, 500 habitantes de los pueblos Qom y Moqoit fueron asesinados a sangre fría por la policía y estancieros mientras protestaban por mejoras en sus condiciones de trabajo, tierras, asistencia médica y escuelas.
🔴 La Masacre de Napalpí representa uno de los eventos más aberrantes perpetrados por el Estado argentino contra las comunidades originarias. El 19 de julio de 1924, en las cercanías de la reducción aborigen Napalpí, la Policía Nacional de Territorios asesinó a más de cuatrocientas personas de los pueblos Qom y Moqoit, que protestaban por condiciones de trabajo, higiene y alimentación.
⚖️ Recientemente, en 2022, se llevó adelante un histórico juicio reparatorio, donde la jueza federal Zunilda Niremperger sentenció que el Estado, a través de la llamada "Policía Nacional de Territorios", asesinó a cientos de trabajadores mientras reclamaban por condiciones de trabajo, higiene y alimentación. De esta manera, fue la primera vez que un acto de este tipo es declarado como delito de lesa humanidad.
📜 Entre las medidas reparatorias se destacan la continuación del trabajo llevado adelante por el Equipo Argentino de Antropología Forense en la zona para delimitar la ubicación de fosas comunes, la construcción de un sitio de memoria en el edificio que fuera sede de la administración de la Reducción de Napalpí, y la exhortación al Congreso de la Nación para establecer el 19 de julio como el “Día Nacional de Conmemoración de la Masacre de Napalpí”.
👉 Lee la nota completa sobre el juicio en cucha.com.ar, o ingresando a través del link en la bio 📱</t>
  </si>
  <si>
    <t>https://www.instagram.com/p/C9nC-awRPVH/</t>
  </si>
  <si>
    <t>✔️ El Ministerio de Seguridad de la provincia de Córdoba informó este viernes la detención de tres personas, acusados de ser los autores materiales del incendio en el Cerro Champaquí, que comenzó el domingo pasado y que ocasionó la quema de 7.600 hectáreas.
🔎 Las personas detenidas son de sexo masculino, familiares entre sí y mayores de edad: de 18, 27 y 37 años. Están acusadas de ser las autoras materiales del hecho y fueron trasladadas a la comisaría de Villa Dolores donde están a disposición de la fiscalía de segunda nominación, a cargo de la Doctora María Eugenia Ferreyra. 
📌 El incendio se había originado el domingo en la Quebrada de Irma, un sector escarpado de alta montaña, donde en 1995 se estrelló un avión, y al que suelen llegar algunos excursionistas.
🚒 Mientras tanto, el fuego se logró contener y los bomberos realizan la guardia de cenizas. Aún quedan puntos calientes en el sector por lo que no se puede dar por extinguido el fuego. “No lo damos por extinguido hasta estar seguros y para que eso suceda puede pasar varios días” señaló el vocero de la Secretaría de Gestión de Riego Climático, Roberto Schreiner.
🧑🏼‍🚒 Desde que comenzó el fuego, más de 300 bomberos trabajaron durante la semana con un gran esfuerzo físico entre quebradas y barrancos. Muchos de ellos debieron llegar transportados por helicópteros hasta los lugares en llamas.
🌳 El daño ambiental, con impacto en los suelos, en la fauna y en la captación hídrica en una zona clave para la formación de varios ríos, será importante.
#Cuchá #Ambiente #Incendios #Champaquí</t>
  </si>
  <si>
    <t>https://www.instagram.com/p/C9qQ_swRgAW/</t>
  </si>
  <si>
    <t>⚠️ Familiares del puesto de Héctor González, uno de los residentes más antiguos de la sierra de los Comechingones, denunciaron la usurpación de sus tierras por parte de un empresario norteamericano. En diálogo con el periodista Cristian Alegre en Radio Unna de Santa Rosa de Calamuchita, sus hijos afirmaron que han sido amenazados e intimidados en varias ocasiones.
🗣️ Alejandro Martínez, sobrino de don Héctor, destacó que el conflicto comenzó cuando una familia del Champaquí realizó una supuesta venta a este empresario. "Ahora se quiere agarrar de eso y usurpar otros lugares. Esto comenzó aproximadamente hace 8 meses", comentó Martínez.
🗯️ En este marco, Alejandro explicó que "este terreno está dentro de la Reserva Hídrica Pampa de Achala y es toda área natural protegida", lo que hace que la situación sea particularmente delicada.
👉 Por otro lado, Cristina González, hija de Héctor, mencionó que "ya se han asentado, están construyendo, están alambrando. Esto está generando una división entre los vecinos de la zona".
📜 Los propietarios y su abogado aseguran contar con los documentos legales que acreditan su titularidad sobre el terreno. La comunidad local está pendiente del desarrollo de esta situación, preocupada por las implicaciones que puede tener para la preservación del patrimonio histórico y cultural de la región.</t>
  </si>
  <si>
    <t>https://www.instagram.com/p/C9uhCj2O7Xw/</t>
  </si>
  <si>
    <t>📣 La Facultad de Artes de la UNC abre la convocatoria para participar del primer concurso artístico y cultural “Pública y Gratuita en un minuto” de obras cinematográficas, teatrales, musicales, visuales, experimentales en defensa de la universidad pública y gratuita, registradas en formato vertical y con una duración de hasta un minuto.
ℹ️ La convocatoria tiene como objetivos:
🔸 Promover la importancia y trascendencia del carácter público y gratuito de la educación de nivel superior en Córdoba y Argentina.
🔸 Impulsar el desarrollo y producción de micro obras artísticas en sus más diversas formas, en especial entre las/os estudiantes, docentes, egresadas/os y trabajadores en general de universidades, escuelas o instituciones educativas artísticas.
🔸 Generar un espacio de encuentro, reflexión e intercambio entre distintos miembros de la sociedad que con sus obras, producciones, actividades y conocimientos aporten a la discusión sobre la educación pública y gratuita universitaria.
✅ Se entregarán dos premios: el del jurado y el del público. El concurso es abierto a todo público y las inscripciones se realizarán desde el viernes 12 de julio al domingo 1 de septiembre de 2024 a través de formulario web 👉 https://artes.unc.edu.ar/2024/07/concurso-publica-y-gratuita-en-un-minuto-bases-y-condiciones/.
#Cuchá #Cultura #Artes #Educación #UNC</t>
  </si>
  <si>
    <t>https://www.instagram.com/p/C9xEYQuxwwy/</t>
  </si>
  <si>
    <t>Con motivo de un nuevo aniversario de la independencia del Perú, se lleva a cabo una nueva edición del tradicional festival “Alberdi Celebra Perú”. 🇵🇪 Una propuesta para fortalecer los vínculos con la colectividad migrante que habita el barrio.
👐 Este festival surge de la colaboración entre el centro vecinal de Alberdi, la comunidad peruana del barrio y el Club Atlético Belgrano. Durante el evento, se ofrecerá una variada feria de comidas típicas, presentaciones de danza, exposiciones de arte, música en vivo y entretenidos juegos para los más chicos.
🏴‍☠️ El evento se realizará en el Club Atlético Belgrano, en el sector Hualfín del Estadio Julio César Villagra, el próximo sábado 27 de julio, de 12 a 16hs. La entrada es libre y gratuita.
👉🏽 Organizan: @belgranocultura @alberdicentrovecinal @sunkkupacha @isladelospatosperuano y Salsa con clases FM Libre. Con el apoyo de la Municipalidad de Córdoba.
#Cuchá</t>
  </si>
  <si>
    <t>https://www.instagram.com/p/C9zr6_2xOt_/</t>
  </si>
  <si>
    <t>🔊 "Las Voces no se callan" es el nombre del evento en apoyo a los Servicios de Radio y Televisión de la Universidad Nacional de Córdoba, que congregará a numerosos artistas en el Parque Sarmiento.
🎉 El festival solidario se prevé para este domingo 28 de julio, desde las 14hs en la Bajada del Dante. Contará con la conducción de Gabriela Estofán y Gabriel Marasini, y tendrá la participación de Árbola Danza, Milonga sin Corte, Lucas Heredia, Raly Barrionuevo, el Dúo Coplanacu y Lucre Ortiz, entre otros.
📌 La entrada es libre y gratuita, pero se solicita para quien pueda colaborar, la donación de un alimento no perecedero que será a beneficio del comedor Rayito de Sol de Marqués de Sobremonte y de la Fundación Alegría Ahora.
▶️ Los trabajadores de los diferentes medios que conforman los Servicios de Radio y Televisión de la UNC, Canal 10, Canal U, Cba 24N, Radio Universidad  (580 AM) y Nuestra Radio (102.3 FM) vienen enfrentando el ajuste que enfrenta el multimedio, que incluye la falta de pago de los salarios y aguinaldos, así como la reducción de la programación y retiros voluntarios. El festival es una medida más que se suma a otras que vienen realizando como paros, marchas y manifestaciones en contra del vaciamiento de este complejo mediático tan tradicional de nuestra provincia.
#Cuchá #SRT #Trabajo #Cultura #ParqueSarmiento</t>
  </si>
  <si>
    <t>https://www.instagram.com/p/C93JApmRifo/</t>
  </si>
  <si>
    <t>🇦🇷 Hoy desfila la delegación argentina en la apertura de los Juegos Olímpicos Paris 2024. Está compuesta por 136 deportistas, de los cuales 13 son cordobeses. En esta nota te contamos quiénes son.
🏃‍♀️ Romina Biagioli - Triatlón: la cordobesa se aseguró su lugar por el ranking mundial y así tendrá su segunda experiencia luego de estar presente en Tokio 2020.
⛵ Chiara Ferretti - Windsurf: oriunda de Carlos Paz. Con solo 16 años consiguió una plaza para Argentina en los Juegos Olímpicos 2024. Durante 2023 logró bronce en los Juegos Odesur y oro en la Youth League.
🚴‍♂️ José Torres - BMX Freestyle: el "Maligno" viene de obtener el oro en los X Games y va por la medalla en esta disciplina que integra los Juegos por segunda vez, tras su debut en Tokio 2020. Nació en Santa Cruz de la Sierra, Bolivia, pero vive desde niño en Córdoba.
🏊‍♀️ Macarena Ceballos - Natación: de Río Cuarto, tuvo un 2023 increíble ya que ganó una medalla Panamericana y fue elegida por Swim Swam como la mejor sudamericana del año. Compite en la categoría de 100 metros pecho.
🏑 Julieta Jankunas - Hockey: la delantera de 25 años es una fija en Las Leonas. En la reserva del plantel quedó la riocuartensa Victoria Miranda, que puede ser convocada durante los Juegos.
🎯 Fernanda Russo - Tiro: terceras Olimpíadas para esta joven de 24 años, que participa desde que era juvenil. Viene de obtener plata en los Panamericanos en tiro con rifle de aire 10 metros.
⚽ Julián Álvarez y Lucas Beltrán - Fútbol: Ambos delanteros conforman el ataque titular argentino. El de Calchín es refuerzo desde la mayor y Beltrán tuvo una gran temporada con la Fiorentina.
🏑 Tomás Domene y Tomás Santiago - Hockey: Arquero y delantero de "Los Leones". Ambos se desempeñan en la liga de Bélgica. El seleccionado argentino viene de ganar el oro en los Panamericanos 2023.
🏈 Germán Schulz, Gastón Revol y Luciano González Rizzoni - Rugby: Si bien Luciano nació en La Rioja, en su adolescencia se mudó a Villa General Belgrano. Los Pumas 7s comenzaron su participación antes de la ceremonia inaugural y el día de ayer perdieron en cuartos de final con Francia.
#Cuchá #Paris2024 #JuegosOlímpicos</t>
  </si>
  <si>
    <t>https://www.instagram.com/p/C94sjnCxrsJ/</t>
  </si>
  <si>
    <t>🎬 ¡Un gran aporte del cine a la identidad regional! Esta producción realizada al sur de San Luis mezcla ficción con documental y tiene como escenario principal el Pueblo de la Nación Ranquel, en el kilómetro 148 de la ruta 27.
📍 Horacio Cabral, lonko de la Comunidad Ranquel, y Aldo Escudero son parte del elenco. “Estoy acá porque soy parte del pueblo ranquel. Los actores no somos profesionales, sino que se trata de gente de los pueblos. Para nosotros es muy bueno que nos hayan convocado para participar y lo hacemos con gusto”, expresó Cabral al diario Puntal.
🎥 Dirigida por Ezequiel Yanco, la película resalta las raíces y paisajes ranqueles, y cuenta con el apoyo del INCAA. La producción incluye a la comunidad local, mostrando su cultura y tradiciones.
El director del área de Cultura del Municipio, Carlos Alaniz, acompañó a los actores al rodaje, destacando la importancia cultural de este proyecto para la comunidad.
#Cine #DelCampillo #PuebloRanquel</t>
  </si>
  <si>
    <t>https://www.instagram.com/p/C-AgfihxVEG/</t>
  </si>
  <si>
    <t>🌿🏙️ Escondidos en el interior de la agitada ciudad de Córdoba se encuentran algunos secretos que contrastan con la rutina propia de la urbe. En diferentes barrios de la ciudad, grupos de vecinos y activistas preocupados tanto por el ambiente como por la alimentación han creado espacios donde trabajan la tierra para brindar productos saludables a la comunidad. Así nacieron las “huertas urbanas”, algunas de las cuales se encuentran en Juan B. Justo, Alta Córdoba, Alberdi, Junior y Pueyrredón, entre otros.
🥕🥬 Asociados en la Red de Huertas Comunitarias de la Ciudad de Córdoba, estos proyectos comparten saberes y articulan esfuerzos para ofrecer nuevas formas de relacionarse con el entorno urbano de Córdoba.
🌱 Además, desde el área de Alimentación Saludable y Soberanía Alimentaria del Ente Municipal BioCórdoba, se desarrollan talleres de organopónica para huertos urbanos, promoviendo la agricultura regenerativa. Este enfoque innovador mejora la fertilidad del suelo mediante prácticas sostenibles como la rotación de cultivos, la cobertura del suelo y el uso de abonos orgánicos.
🌾 Estas huertas comunitarias transforman espacios urbanos en áreas productivas, ofreciendo una alternativa sostenible y comunitaria para el cultivo de alimentos. No solo proporcionan alimentos frescos y saludables, sino que también fomentan la cooperación y el aprendizaje entre vecinos, creando lazos más fuertes y promoviendo una mayor conciencia ambiental.
✅ Lee más haciendo click en el link de la bio o ingresando a 👉 www.cucha.com.ar.
#Córdoba #HuertasUrbanas #Agroecología</t>
  </si>
  <si>
    <t>https://www.instagram.com/p/C-Bf7Y0xamb/</t>
  </si>
  <si>
    <t>📊 El censo de 2022 sigue revelando datos y curiosidades sobre nuestra provincia. En este caso, el informe resultante de aquellas jornadas de relevamiento en todo el país destaca la transformación de diez localidades del interior cordobés de comunas a municipios al superar el umbral de 2 mil habitantes.
🏡 Estas localidades que ahora ostentan el estatus de municipios son:
Villa Parque Síquiman: con 3555 habitantes.
Los Reartes: con 3049 habitantes.
Mayú Sumaj: con 2884 habitantes.
Villa Ciudad Parque Los Reartes: con 2747 habitantes.
San Roque: con 2473 habitantes.
Estancia Vieja: con 2347 habitantes.
Potrero de Garay: con 2248 habitantes.
San Lorenzo: con 2200 habitantes.
Luyaba: con 2102 habitantes.
Falda del Carmen: con 2075 habitantes.
📈 ¿Qué implica este cambio?
💰 Más allá de la nueva denominación, este crecimiento tiene implicaciones significativas para estas localidades. Al convertirse en municipios, se beneficiarán con un incremento en la coparticipación que reciben por parte de la Provincia. El sistema de coparticipación para comunas es muy diferente al que se aplica para las intendencias, lo que se traduce en mayores recursos para infraestructura, servicios públicos y proyectos comunitarios. Allí radica la importancia de este cambio, ya que significa, para las mencionadas localidades, mayor autonomía y recursos para gestionar según sus prioridades y necesidades.
📝 De igual manera, para que estos cambios sean efectivos, se deberá confirmar el resultado oficial del INDEC y posteriormente, deberá aprobarse una ley en la Legislatura de Córdoba que oficialice esta nueva categorización.
#Cuchá #Censo #Censo2022</t>
  </si>
  <si>
    <t>https://www.instagram.com/p/C-DBgnTRbRl/</t>
  </si>
  <si>
    <t>🎶 El 14 de agosto será el debut de Teoría del Caos (TDC) y significará la primera fecha de un ciclo que sucederá cada 15 días en Chilli Street Club. La banda se presenta como un grupo de improvisación en vivo con señas. El director del proyecto es Lean Alem, músico y compositor que forma parte de la reconocida compañía Fuerza Bruta.
🎵 El ciclo está inspirado en el espíritu de otros proyectos similares como La Bomba del Tiempo que surgen de la escuela del músico Santiago Vazquez, creador del método Percusión con señas. Este sistema permite componer música en tiempo real mediante el lenguaje de señas, dando también espacio a la improvisación de cada músico en escena.
🪘 Así, el repertorio está abierto a lo que suceda en cada canción, generando composiciones únicas que pueden atravesar diversidad de estilos como rock, house, reggae, jazz, cumbia y todos los universos sonoros posibles que convoque cada encuentro. 
🎺 La banda encargada del CAOS es un plantel cordobés que combina distintos instrumentos, estilos y generaciones de la escena local: Milton Arias (bajo), Mica Cosiansi (teclados), Josefina Oliveira (guitarra), Lucas Millicay (percusión), Amaro Ferraris (batería), Manuel Farías (trompeta), Guillermina Boggiatto (trombón) y Candela Lirio (trombón). Además, habrá invitados especiales en cada encuentro, que en la primera edición serán Mari Polé y Natasha Fei.
🔊 Para quienes quieran ir, las citas serán los miércoles desde las 21hs en Chilli Street Club (Fructuoso Rivera 273). Para la primer fecha las entradas anticipadas están a $3500 y se pueden adquirir a través de @alpogo.tickets. También hay una promo de 4 entradas por $12.000.
#Cuchá #Cultura #Música #TeoríaDelCaos #Chilli #Güemes</t>
  </si>
  <si>
    <t>https://www.instagram.com/p/C-EKgFORWrP/</t>
  </si>
  <si>
    <t>🥇 ¡Llegó la primera medalla para Argentina y es, nada más ni nada menos, que la de oro! Y el artífice de tamaña conquista fue el cordobés José "Maligno" Torres en BMX Freestyle.
🙌🏼 El Maligno nació en Santa Cruz de las Sierras, Bolivia, pero se crió en la ciudad de Córdoba, donde es habitual verlo entrenando por distintos lugares, como el Parque del Kempes. El año pasado se consagró mundialmente al ganar el oro en los X Games.
🚴‍♂️ Con 94.82 de puntaje, el cordobés estableció lo que sería un nuevo récord olímpico. La disciplina debutó en Tokio 2020 y Martin, de Australia, se llevó el oro con 93.30.
🇦🇷 ¡Vamos Argentina! ¡Vamos Córdoba!
#Cuchá #Deportes #Maligno #MalignoTorres #BMXFreestyle</t>
  </si>
  <si>
    <t>https://www.instagram.com/p/C-FsiWOx35f/</t>
  </si>
  <si>
    <t>De las calles de Córdoba al oro en #Paris2024. Los highlights de la presentación del #Maligno Torres.
Video: @_franfa_
#BMX #Freestyle #BMXFreestyle #Oro #Deportes</t>
  </si>
  <si>
    <t>https://www.instagram.com/reel/C-GybepxZoc/</t>
  </si>
  <si>
    <t>🔎 Científicos argentinos descubrieron uno de los registros humanos más antiguos de Sudamérica en la localidad de Merlo, a sólo 40 kilómetros del Obelisco. Son restos fosilizados de un gliptodonte encontrados en las barrancas del Río Reconquista, que muestran evidencias de haber sido carneados y consumidos por hombres hace 21.000 años.
💬 "Este registro pone en discusión cuándo fue exactamente el arribo al continente americano", señaló Mariano Del Papa, licenciado en Antropología especializado en Arqueología de la Universidad Nacional de La Plata (UNLP). Esto probaría la presencia humana en el continente sudamericano 5000 años antes de lo previsto.
📌 Históricamente hubo consenso respecto de que el arribo humano fue hace 16.000 años, esa mirada ahora es llamada “paradigma tardío”, y se contrapone a una segunda perspectiva que viene cobrando fuerza.
🗨️ “Si bien se discute hace cuánto tiempo llegaron los humanos al continente, lo que no se discute es la ruta por la que lo hicieron: sabemos que fueron de Siberia a Alaska, pasaron por América del Norte y de ahí fueron bajando hasta poblar Tierra del Fuego”, repasó el investigador. Pero si el recorrido fue muchísimo antes de lo que se pensaba hasta ahora, toda la película podría haber transcurrido en una escenografía terrestre completamente distinta. Otro correlato ambiental.
☑️ El hallazgo fue posible gracias a la colaboración interdisciplinaria denun equipo de investigadores del CONICET y del Museo de Ciencias Naturales de La Plata y fue publicado en la prestigiosa revista Plos One. 
#Cuchá #Ciencia #Antropología #Arqueología #Paleontología #Merlo</t>
  </si>
  <si>
    <t>https://www.instagram.com/p/C-IHp8Bxjxr/</t>
  </si>
  <si>
    <t>🤝 Trabajadores de Radio Nacional Córdoba realizaron un abrazo simbólico al histórico edificio de Santa Rosa y General Paz, junto a referentes políticos, gremiales, sociales y culturales. La acción se produjo como un apoyo ante el difícil momento que atraviesa el medio.
📌 Desde el 8 de julio, y por decisión del Gobierno Nacional, las 49 emisoras de Radio Nacional de todo el país tienen su programación local casi totalmente suspendida, para retransmitir LRA1, la señal de Buenos Aires. Esta medida es vista como una forma de ir dejando sin funciones a los trabajadores y vaciando las distintas delegaciones.
ℹ️ A la situación se suma la falta de discusión paritaria durante el 2024. Actualmente los salarios están muy atrasados y el básico no supera la línea de la pobreza. Además, se abrió un plan de retiros voluntarios, como modo de achicar el personal. Este combo, junto al vaciamiento del medio, genera un clima de incertidumbre sobre el futuro laboral de los trabajadores de Nacional.
▶️ Sin embargo, lo más difícil de la jornada fue que mientras se realizaba la asamblea, los presentes tomaron conocimiento de la suspensión del programa "Bajo el mismo sol", conducido por Fabiana Bringas y Aldo Blanco, que salía en horario de la siesta y era uno de los pocos de la programación local que quedaban al aire. Un día triste para la radiofonía cordobesa que se queda sin un clásico de las tardes y que se emitía desde hace años. Cabe mencionar, que de igual modo que los anteriores programas suspendidos, será reemplazado por otro enviado desde Buenos Aires.
☑️ Del abrazo participaron trabajadores, oyentes, referentes gremiales y hasta se pudo ver a legisladores de distintos partidos, como Hacemos Unidos por Córdoba, la Unión Cívica Radical, el Frente de Todos y el MST.
#Cuchá #RadioNacional #RadioNacionalCórdoba</t>
  </si>
  <si>
    <t>https://www.instagram.com/p/C-JTnoXRvME/</t>
  </si>
  <si>
    <t>📅 El 14 de febrero de 1960, la ciudad de Córdoba fue testigo de un evento histórico e inolvidable: la Fórmula 1 llegó al Parque Sarmiento. El automovilista y promotor Alcides Raies fue el encargado de gestionar el arribo de la máxima categoría del automovilismo mundial a la ciudad.
🏁 Para la ocasión, se realizaron una serie de preparativos que transformaron el paisaje del parque. Se emplazaron los boxes, se construyó un túnel para el público y se delimitó un circuito de 3.200 metros. El Parque Sarmiento, conocido por su belleza natural y espacios recreativos, se convirtió por un día en el epicentro del automovilismo internacional.
🏎️ Uno de los momentos más memorables de la jornada fue la participación del mítico Juan Manuel Fangio, el quíntuple campeón del mundo argentino. Aunque no compitió en la carrera, Fangio deleitó al público durante la clasificación con algunas vueltas de exhibición al volante de un Porsche, demostrando una vez más su destreza y carisma en la pista.
🇦🇷 Las pruebas contaron con la participación de destacados pilotos argentinos, como Froilán González, quien condujo un Corvette, y Oscar Cabalén, al mando de un Maseratti. La carrera en sí fue un desafío monumental, con 75 vueltas al exigente circuito del Parque Sarmiento.
🚗 De los numerosos competidores, solo cinco lograron cruzar la línea de meta. Los restantes 11 abandonaron la carrera debido a diversos desperfectos mecánicos, un testimonio de la dureza de la competición. El francés Maurice Trintignant se llevó el primer puesto, seguido por Dan Gurney, quien llegó 48 segundos más tarde, y el italiano Carlo Maria Abate, que terminó con una diferencia de cinco vueltas.
📸 Este evento no solo marcó un hito en la historia del automovilismo en Córdoba, sino que también dejó una huella imborrable en la memoria colectiva de los cordobeses.
#Cuchá #Deportes #Fórmula1 #ParqueSarmiento</t>
  </si>
  <si>
    <t>https://www.instagram.com/p/C-Ku2IjxoQA/</t>
  </si>
  <si>
    <t>Un hecho inaceptable para nuestra democracia sacudió este sábado a la provincia de Córdoba. Asesinaron a Susana Beatriz Montoya de forma violenta en su hogar en el barrio Ampliación Poeta Lugones, al norte de la ciudad capital. En la vivienda, escrito con lápiz labial en una pared, los homicidas dejaron un mensaje amenazante: “Los vamos a matar a todos. Ahora vamos por tus hijos”.
Susana Montoya era la viuda de Ricardo Fermín Albareda, un subcomisario  secuestrado y desaparecido durante la dictadura cívico-militar en 1979, y por cuya causa judicial fue condenado Luciano Benjamín Menéndez, junto a varios integrantes de la ex D2.
Su hijo, Fernando Albareda, es un reconocido militante de HIJOS Córdoba y venía denunciando hostilidades desde hace tiempo. En 2009, durante el proceso judicial por la muerte de su padre, las amenazas se recrudecieron. El diciembre pasado, el frente de su casa apareció lleno de carteles con mensajes intimidatorios junto a seis balas calibre 22 largo.
Fernando contó que su madre había empezado a recibir llamadas desde hacía unos 20 días “no con amenazas pero sí con amedrentamientos”. “Le llamaban y le cortaban, ella no quería salir de la casa y yo la notaba muy angustiada”. El cuerpo de Montoya fue hallado en el patio con golpes de ladrillo en la cabeza y un cuchillo en el cuello. A eso se sumó la pintada con la gravísima intimidación.
Los organismos de Derechos Humanos de todo el país ya se han movilizado emitiendo comunicados. Los de Córdoba subieron el mensaje: “Dolor por el asesinato de Susana Beatriz Montoya. Exigimos que se esclarezcan con urgencia, por parte de la Justicia y el poder político de la provincia, los móviles del crimen, sean estos de delito urbano y/o su posible correlato político, dada la existencia de reiteradas amenazas a la familia Albareda. Dijimos ‘Nunca Más’. Estamos en alerta y movilización”.
Este hecho es una señal de alerta en nuestra vida democrática, en un contexto en que la sociedad y los medios no paran de reproducir discursos de odio y negacionismo. 
#Cuchá #DerechosHumanos</t>
  </si>
  <si>
    <t>https://www.instagram.com/p/C-Smo_FRVQJ/</t>
  </si>
  <si>
    <t>🍬 Estas golosinas representan un viaje directo a la infancia en los 80s y 90s y resisten al tiempo gracias a la lucha de las trabajadoras que, tras sucesivas crisis y el anuncio del cierre de la fábrica, lograron mantener la producción, recuperar su fuente de trabajo y seguir generando estos productos icónicos como cooperativa.
🍭 La empresa Suschen SA, creadora de Mielcitas y Naranjú, entre otros productos, se fundó en 1976 y fue un éxito durante décadas gracias a sus famosas golosinas. Con la crisis que rodeó el cambio de siglo, la compañía pasó por varios dueños y finalmente declaró la quiebra a mediados de 2019. La organización y el compromiso de sus trabajadoras permitieron retomar las riendas del trabajo y convertir la empresa en una cooperativa, asegurando el sustento de más de 80 familias. 👩‍👩‍👧‍👦
👩‍🍳 Hoy, las cooperativistas sostienen la cadena productiva y mantienen su puesto de trabajo mediante la autogestión. Marta Zenteno, una de las productoras, en diálogo con El Destape, destacó: “Para salvar nuestra fuente de trabajo hicimos cosas que como trabajadora común jamás imaginé hacer”.
🌟 Nota completa en 👉 cuchá.com.ar 📲
#Mielcitas #Naranjú #Cooperativa</t>
  </si>
  <si>
    <t>https://www.instagram.com/p/C-VGWowx1DJ/</t>
  </si>
  <si>
    <t>▶️ La Cámara en lo Criminal y Correccional de Río Tercero confirmó la elevación a juicio de la causa penal iniciada contra los miembros en sus distintos niveles de la organización denominada “Generación Zoe” por los delitos de asociación ilícita y estafas reiteradas.
ℹ️ Leonardo Cositorto, Maximiliano Batista, Norman Prospero, Julieta Sciutti y Andrea Sánchez, entre otros, están imputados por los delitos de asociación ilícita y estafas reiteradas. El tribunal consideró que las pruebas reunidas hasta el momento han logrado determinar, con el grado de probabilidad exigido para este momento procesal.
📌 Cositorto era el líder y fundador de Generación Zoe. Está preso en el penal de Bouwer desde abril de 2022, a la vez que acumula imputaciones y prisiones preventivas dictadas en jueces de Salta, Rosario, La Plata y Corrientes, y está bajo investigación en otras varias jurisdicciones.
☑️ Generación Zoe comenzó en 2017 en Villa María, pero se expandió rápidamente a otros países y abrió oficinas en todo el país. Al principio ofrecía cursos de coaching y habilidades blandas, pero con el tiempo empezó a vender membresías en dólares con un retorno de hasta el 50% del dinero invertido. Se trataba de un esquema Ponzi, también conocido como estafa piramidal, donde el dinero de los nuevos inversores era utilizado para pagar a los inversores anteriores. Esta estructura es insostenible a largo plazo, y eventualmente se colapsa, dejando a la mayoría de los participantes sin sus inversiones. Así, la organización terminó afectando a cientos de personas en toda Latinoamérica, por más de 120 millones de dólares según se calcula.
🔎 Cuando comenzaron a investigarlos, varios miembros huyeron y permanecieron prófugos de la Justicia. Por ejemplo, Leonardo Cositorto fue detenido por Interpol en República Dominicana.
🎬 Recientemente, Netflix estrenó el documental "El vendedor de ilusiones: El caso Generación Zoe" que relata los hechos, con la voz de los distintos protagonistas y los daminificados.
#Cuchá #GeneraciónZoe</t>
  </si>
  <si>
    <t>https://www.instagram.com/p/C-WJCTpRopd/</t>
  </si>
  <si>
    <t>🎶 La artista cordobesa So Costamagna presenta mañana "El tiempo de las flores", su nuevo trabajo que, a decir de la propia cantante, "habla sobre la libertad" y cuenta con sonoridades claras, brillantes, nítidas.
🎧 "El tiempo de las flores" podrá escucharse a través de Spotify y otras plataformas digitales. La portada está a cargo de la artista @nube_ilustraciones y el material fue grabado a través del sello @elefanteenlahabitacion en coproducción con la artista cordobesa Cci Kiu.
▶️ Como solista, So Costamagna se identifica con el género canción, en el cual conviven y dialogan influencias del funk, pop, rock, soul, R&amp;B, incorporando también ritmos latinoamericanos. Desde 2019 participa activamente de la escena indie cordobesa, con conciertos en reconocidos espacios culturales de la Ciudad de Córdoba.
#Cuchá</t>
  </si>
  <si>
    <t>https://www.instagram.com/p/C-aRtjURWiJ/</t>
  </si>
  <si>
    <t>📌 Cada 7 de agosto se celebra en todo el país la festividad de "San Cayetano" y Córdoba no fue la excepción. Durante la mañana, organizaciones sociales, gremios y fieles se reunieron en la Plaza Vélez Sarsfield bajo la consigna "Paz, Pan, Techo, Tierra y Trabajo". Hubo una ceremonia de bendición y una oración, encabezada por el padre Mariano Oberlin y los padres de los Hogares de Cristo de Córdoba. La jornada incluyó un “feriazo” de la economía popular y un festival, que se prolongó hasta las 15hs.
☑️ San Cayetano es el patrono del “pan y el trabajo”. Su santuario en el barrio porteño de Liniers, es un destino al que acuden miles de fieles en busca de una fuente laboral. Esta celebración cobró fuerza en nuestro país cuando el párroco Domingo Falgioni, director espiritual de los Círculos de Obreros Católicos, organizara en la década del 30 una pastoral impulsando la veneración del santo como facilitador de empleo y alimento para los carenciados. En aquella época signada por el desempleo debido al crack financiero de agosto de 1929, los favores que operaron a partir de la oración a Cayetano hicieron expandir rápidamente la confianza en su intercesión divina.
ℹ️ Durante la dictadura cívico-militar, la procesión de San Cayetano se transformó en el lugar donde canalizar los reclamos por la situación social que atravesaba el pueblo argentino. Desde entonces, la fecha cuenta con una carga simbólica considerable.
📣 En esta ocasión, en Córdoba el evento fue organizado por los trabajadores de la economía popular, nucleados en la Unión de Trabajadores de la Economía Popular - UTEP (muy ligada al Papa Francisco), a la que se sumaron las centrales obreras CGT Regional, CGT Córdoba, CTA de los Trabajadores y CTA Autónoma.
#Cuchá #SanCayetano #7DeAgosto #Trabajo</t>
  </si>
  <si>
    <t>https://www.instagram.com/p/C-bRE_yx8qN/</t>
  </si>
  <si>
    <t>Argentina logró su tercera medalla en estos juegos gracias al esfuerzo de Las Leonas. 🥉 En un partido destacado por la actuación de Julieta Jankunas, la cordobesa que actualmente defiende los colores del Club Universitario de Córdoba, quien demostró un gran nivel a lo largo de toda la competencia.
🏑 En un emocionante enfrentamiento contra Bélgica, Las Leonas se impusieron en la tanda de penales (3-1) tras un empate 2-2 en el tiempo reglamentario.  La arquera Cosentino, con una intervención clave, fue fundamental para asegurar la medalla de bronce para el equipo nacional.
🏆 Con esta medalla, Argentina suma su tercer logro en los juegos, tras el oro conseguido por “Maligno” Torres y la plata obtenida por Majdalani y Bosco en la categoría Nacra 17 de vela.
#Cuchá
#hockey #lasleonas</t>
  </si>
  <si>
    <t>https://www.instagram.com/p/C-dCg_xRL-F/</t>
  </si>
  <si>
    <t>❗ El Frente Sindical de Universidades Nacionales resolvió convocar a 72 horas de protesta, con paros y actividades de visibilización, los días 12, 13 y 14 de agosto, en respuesta a la “enorme crisis salarial” que atraviesan las trabajadoras y los trabajadores de las universidades nacionales.
📉 En los últimos siete meses, han perdido más del 50% de su salario frente a la inflación. La medida de fuerza comenzará el 12 de agosto y, en Córdoba, se hará sentir en las principales casas de estudio de la provincia.
👉 Aunque el gobierno nacional convocó a un encuentro paritario el pasado viernes 8, ofreciendo un incremento salarial del 3 % para agosto y del 2 % para septiembre, la propuesta fue rechazada por las federaciones, ya que está muy por debajo de lo que vienen reclamando. Como resultado, se ratifican las medidas de fuerza.
💼 Desde ADIUC ratificaron la medida de fuerza, argumentando que "en julio de 2024, para mantener el poder adquisitivo de noviembre de 2023, los salarios deberían aumentar un 41%. Sin embargo, el gobierno dispuso un incremento en forma unilateral del 7,5%, consolidando un deterioro inédito por su magnitud y celeridad".
🏥 A su vez, desde el gremio universitario destacaron que la obra social DASPU también está siendo severamente afectada por esta crisis, principalmente debido al incremento en los costos operativos. En este marco, solicitaron a las autoridades la elaboración de un plan de contingencia que garantice el derecho de las y los afiliados.</t>
  </si>
  <si>
    <t>https://www.instagram.com/p/C-fgzNfxmdz/</t>
  </si>
  <si>
    <t>🩺 La vasectomía es un método anticonceptivo para hombres, en el cual se cortan o bloquean los conductos deferentes para evitar que los espermatozoides se mezclen con el semen durante la eyaculación, previniendo así el embarazo. Es altamente efectiva, con una tasa de éxito superior al 99%, aunque no protege contra enfermedades de transmisión sexual (ETS).
📋 En Córdoba capital se puede acceder a la cirugía de vasectomía de manera gratuita. En el último año ya se realizaron más de 20 procedimientos en personas entre los 27 a los 55 años. 
🤔 ¿Cómo se realiza? La vasectomía se efectúa mediante un corte u obstrucción del tubo que transporta esperma desde cada testículo (conductos deferentes).
📍 ¿Dónde? En el Hospital Municipal Príncipe de Asturias, en el sur de la ciudad. Además, se ofrece un circuito gratuito de atención para este método anticonceptivo quirúrgico, seguro y efectivo. Además, el hospital cuenta con un equipo de profesionales que asesoran y eliminan dudas, respetando la identidad autopercibida de los pacientes.
🗓️ Turnos: Las personas interesadas pueden acudir sin turno previo los martes a partir de las 10:45 al área de administración del hospital.
⏳ Procedimiento: La vasectomía es un procedimiento ambulatorio que dura unos 30 minutos, realizado con anestesia local.
🔄 Reversibilidad: Aunque se considera un método permanente, existen técnicas de microcirugía que pueden revertir la vasectomía en algunos casos.
❌ Aunque circulan muchos mitos en torno a este procedimiento, es importante que tengas en cuenta que:
• La vasectomía no afecta la erección, el orgasmo, la eyaculación ni la libido.
• No protege contra infecciones de transmisión sexual.
• Existen otros métodos anticonceptivos alternativos.
• Puede haber riesgos como sangrado, infección e hinchazón.
#SaludSexual #Salud #DerechosReproductivos #Vasectomía
#SaludPública</t>
  </si>
  <si>
    <t>https://www.instagram.com/p/C-kfpd8OlYM/</t>
  </si>
  <si>
    <t>😱 Como ya es tradición durante la celebración de la Noche de Brujas, esta noche se realizará "Córdoba Misteriosa", un recorrido organizado por la Municipalidad que significa una oportunidad para descubrir las leyendas de terror y relatos de misterio atrapados en los edificios más emblemáticos de la ciudad.
👻 La actividad propone una visita guiada a pie, pasando por los tradicionales rincones del casco histórico, para contar y sentir en carne viva las leyendas y relatos que asustaron a los cordobeses de antaño. De la mano de guías profesionales de turismo, se vivirán momentos de misterio y humor, que harán electrizar a los participantes.
✅ El recorrido comenzará en la explanada del Cabildo Histórico, pasando por el Pasaje Santa Catalina, el antiguo Campo Santo de la Catedral, la Pelada de la Cañada, y más, hasta finalizar en la Casona Municipal.
🔊 En la @casonamunicipal, el Coro "El Tropel" realizará una puesta artística alusiva a los fantasmas, creando un ambiente único.
🔎 La actividad es con 𝗖𝗨𝗣𝗢𝗦 𝗟𝗜𝗠𝗜𝗧𝗔𝗗𝗢𝗦 hasta agotar capacidad, será un atractivo para todos los que deseen conocer los misterios y leyendas atrapados en el patrimonio de la ciudad.
📍 Hoy martes 13 de agosto, de 17:30 a 21:30 hs en la Oficina de Información Turística del Cabildo Histórico (Independencia 30).
👉 Más información en: cultura.cordoba.gob.ar
#Cuchá #Córdoba #CiudadDeCórdoba #NocheDeBrujas #Martes13</t>
  </si>
  <si>
    <t>https://www.instagram.com/p/C-nFxbhxExa/</t>
  </si>
  <si>
    <t>🚨 Un reciente informe de UNICEF revela una realidad alarmante: un millón de niños y niñas en Argentina se van a dormir sin cenar cada noche. Esta situación refleja la profundización de la crisis alimentaria en el país, afectando gravemente el desarrollo infantil en un contexto donde el 70% de los menores vive en situación de pobreza.
📉 El informe destaca que más de siete millones de niños viven en la pobreza monetaria, exacerbada por la inflación y el estancamiento económico que persiste desde hace más de una década. Como consecuencia, 4,5 millones de adultos se ven obligados a saltearse comidas para asegurar que sus hijos puedan alimentarse.
⚠️ La situación es aún más crítica cuando se considera que 10 millones de niños han reducido su consumo de carne y lácteos en comparación con el año pasado. Esta disminución pone en riesgo su desarrollo físico, su rendimiento escolar y su salud general, creando un círculo vicioso difícil de romper.
👉 Ante esta realidad, UNICEF ha lanzado la campaña "El hambre no tiene un final feliz", buscando sensibilizar a la población y movilizar recursos para enfrentar la crisis. La organización propone que un pequeño aumento en las asignaciones sociales, equivalente al 0,03% del PBI, podría erradicar la pobreza extrema infantil.
🔊 UNICEF hace un llamado urgente a las autoridades y a la sociedad para tomar medidas concretas que prioricen a los niños en las políticas públicas. La pobreza infantil es un problema erradicable, pero requiere un compromiso firme para garantizar que todos los niños y niñas en Argentina accedan a una alimentación adecuada y a las oportunidades necesarias para un desarrollo pleno.
#Cucha #UNICEF #PobrezaInfantil #CrisisAlimentaria #Argentina</t>
  </si>
  <si>
    <t>https://www.instagram.com/p/C-ps6K5RsXe/</t>
  </si>
  <si>
    <t>📣 Vuelven las entrevistas #SinCassette y te traemos un adelanto de la nueva con Miguel Siciliano. El legislador es un fanático del fútbol y cruzó fuerte al vocero presidencial Manuel Adorni por el ninguneo a Maradona.
▶️ Además, el presidente del bloque de Hacemos Unidos por Córdoba habló sobre los principales desafíos que enfrenta la gestión Llaryora, su vínculo con otros políticos, desde De la Sota o Schiaretti hasta Angeloz y Riutort, y cuál es el diferencial del actual gobernador con respecto a todos ellos.
✅ Pronto podrás leer la nota completa en nuestra página web 👉 www.cucha.com.ar. 
#Cuchá #Córdoba #CiudadDeCórdoba #ParqueLasHeras #Siciliano #MiguelSiciliano #Maradona #Adorni</t>
  </si>
  <si>
    <t>https://www.instagram.com/reel/C-quwwvxXwA/</t>
  </si>
  <si>
    <t>☑️ Ayer fue el primer día del ciclo lectivo para las escuelas de régimen especial, conocidas como de alta montaña, que hay en la provincia. 
📌 El gobernador Martín Llaryora acompañó el primer día de clases en una escuelita de la Pampa de Achala, cercana al Parque Nacional Quebrada del Condorito, a unos 2400 metros de altura. Allí anunció un nuevo servicio de internet de alta velocidad para estas instituciones a través de Starlink. 
ℹ️ La iniciativa se aplicará en las cuatro escuelas con régimen especial: Ceferino Namuncurá, IPEM 285, Florentino Ameghino y Leandro N. Alem. Estas escuelas cuentan con un régimen de cursado especial debido a las condiciones ambientales y de accesibilidad en las que se encuentran situadas. Iniciaron su ciclo lectivo ayer y culminará el 9 junio del siguiente año, brindando un servicio educativo de jornada completa con albergue.
💬 "Sin conectividad hoy no podemos hablar de una educación de calidad, no podemos hablar de la posibilidad de la formación ni igualar oportunidades.” dijo el gobernador. 
💻 Los dispositivos entregados tienen su sistema alineado con el programa Educar. No solo proporcionan conexión a Internet, sino que también cuentan con un sistema de control de contenido.
#Cuchá #Educación #AltaMontaña</t>
  </si>
  <si>
    <t>https://www.instagram.com/p/C-sTxSmxq2Y/</t>
  </si>
  <si>
    <t>En el marco del “No inicio de clases”, el gremio de los y las Docentes e Investigadores de la UNC (ADIUC) en conjunto con la Federación Universitaria de Córdoba (FUC) y el sindicato No Docente, invitan al Festival por la universidad pública. 📚
💪 Tras una semana con acciones de protesta y visibilización en toda la UNC, el comunicado del gremio convoca a esta jornada de celebración y lucha en la explanada del Pabellon Brujas.
🤨 Cabe resaltar que, la inflación acumulada entre diciembre de 2023 y junio de este año alcanzó el 121%. En ese mismo período, el gobierno dispuso en forma unilateral “incrementos” salariales que totalizan un 70% de los salarios docentes y no docentes, alcanzando su mínimo histórico. 
✏️ En este contexto, el plan de acción de los docentes sigue en marcha, reafirmando su compromiso con la defensa de la educación pública. A su vez, como parte de estas medidas, se incluye la adhesión al paro nacional universitario programado para los días 20 y 21 de agosto, una acción que refleja la situación de las universidades a lo largo y ancho del país. 
🥳 El festival se realizará a las 15:30 hs en la explanada del Pabellón Brujas, con entrada libre y gratuita. Si querés conocer la grilla completa, deslizá en la imagen.
#Cuchá
#UNC #educacionpublica #parodocentenacional #festival</t>
  </si>
  <si>
    <t>https://www.instagram.com/p/C-uyHVnx3F4/</t>
  </si>
  <si>
    <t>🙌 Las calles de Villa El Libertador se llenaron de colores para celebrar la festividad de la Virgen de Urkupiña, la Patrona de la Integridad Nacional de Bolivia, y símbolo de la comunidad en nuestra provincia. Como cada año, miles de personas se acercaron a la plaza y a la Parroquia Nuestra Señora del Trabajo para acompañar los festejos y hacer sus oraciones y ofrendas.
🎊 La imagen de Urkupiña fue honrada con papeles de colores y el baile de caporales, tinkus, morenadas y otras danzas típicas de Bolivia que hombres y mujeres representan con saltos, giros y atractivas vestimentas. Cabe destacar que la festividad ha trascendido largamente a la comunidad boliviana, volviéndose una tradición para los habitantes de toda la zona sur de la ciudad.
📌 Fue un 15 de agosto pero de 1985 en que se conmemoró por primera vez en Villa El Libertador y desde entonces se sostiene ininterrumpidamente. La celebración a la Virgen inicia con las nueve misas que se brindan en la Parroquia Nuestra Señora del Trabajo, siendo la de la víspera (este año el viernes 16) un día sumamente especial, ya que se lleva adelante el cambio de manto de cada una de las 30 figuras que se encuentran tanto en la iglesia como en la casa de algunos vecinos. 
🎉 El sábado las actividades comienzan por la mañana con una misa y posterior procesión por las calles del barrio, para luego continuar con bailes, comidas típicas, bendiciones y actividades folclóricas con las que tradicionalmente se honra a la Virgen. Después del acto protocolar, comienza la bendición de los «arcos» y «cargamentos». Los arcos pueden llegar a alcanzar hasta dos metros de altura. Simultáneamente, los grupos de danza y las bandas de música recorren las calles de Villa El Libertador hasta llegar frente a las imágenes de Urkupiña a rendirle homenaje.
ℹ️ Si querés conocer más, lee la nota completa haciendo click en el link de la bio o ingresando a 👉 www.cucha.com.ar. 
#Cuchá #VillaElLibertador #Córdoba #VirgenDeUrkupiña</t>
  </si>
  <si>
    <t>https://www.instagram.com/p/C-yZ-1-xQC6/</t>
  </si>
  <si>
    <t>Un estudio realizado por el Instituto de Estadísticas del Defensor del Pueblo y el Programa de Navegación Segura por Internet reveló el preocupante problema de las apuestas online entre adolescentes de 14 a 17 años de la ciudad de Córdoba. 📍
📈 El informe revela que casi el 20% de los adolescentes participa con frecuencia en apuestas, mostrando una marcada preferencia por los juegos de azar. Dentro de este grupo, el 39% se inclina por los juegos clásicos de casino, como el póker, el blackjack y el bingo.
🧐 A su vez, la encuesta profundiza en el concepto de juego responsable, investigando cómo los adolescentes interpretan esta idea y cómo se autodefinen en términos de ser "jugadores responsables". En este contexto, aunque una gran parte de los encuestados afirmó que juegan principalmente por diversión y sin mayores consecuencias, muchos jóvenes están comenzando a experimentar problemas de adicción relacionados con el juego, lo que pone en evidencia la necesidad de una mayor conciencia y educación sobre los riesgos involucrados.
Podés leer la nota completa en www.cucha.com.ar o en el link de la Bio.
#Cuchá 
#Apuestaonline #Defensordelpueblo #Córdoba</t>
  </si>
  <si>
    <t>https://www.instagram.com/p/C-2da8KxJuY/</t>
  </si>
  <si>
    <t>📦 Por quinta vez en menos de tres meses y sin ofrecer detalles a pesar de múltiples pedidos de información, el gobierno de Javier Milei vuelve a sacar reservas en lingotes de oro del país. El operativo se confirmó cuando camiones de caudales salieron de la sede del Banco Central con rumbo al Aeropuerto Internacional de Ezeiza, repitiendo el mismo procedimiento que en ocasiones anteriores.
🏦 En esta operación, considerada por el gobierno como clave para fortalecer las reservas internacionales, el BCRA realizó un nuevo envío de oro a Londres. Esta vez, se trata de 1.500 lingotes, con un valor aproximado de 250 millones de dólares. Estos envíos, que comenzaron en junio de este año, forman parte de una estrategia del BCRA para diversificar y proteger las reservas del país, aunque su opacidad ha generado críticas.
🚢 El ministro de Economía, Luis Caputo, defendió la decisión en una entrevista, calificándola como “una movida muy positiva porque le permite al país obtener retornos por esa colocación que no se podrían hacer de otra manera", dijo el mes pasado el titular del Palacio de Hacienda al ser consultado por esos embarques.
💰 El oro, considerado un refugio seguro en tiempos de inestabilidad económica, se trasladó hacia la capital británica, donde permanecerá custodiado en las bóvedas de una reconocida entidad bancaria. Desde el gobierno, justifican este movimiento como un esfuerzo por mejorar la liquidez y la estabilidad financiera de Argentina en un contexto económico complejo, pero el secretismo y la frecuencia de estos envíos continúan alimentando el debate público.
#BCRA #Oro #Reservas #Economía #Finanzas #InversiónSegura #Cucha</t>
  </si>
  <si>
    <t>https://www.instagram.com/p/C-5Er28xKF9/</t>
  </si>
  <si>
    <t>🏠 Un reciente estudio de la Universidad Nacional de Córdoba (UNC) indicó que el 40% de los hogares en el área metropolitana de la capital provincial no puede adquirir una vivienda debido a los elevados precios inmobiliarios y a la insuficiencia de ingresos familiares. Esta investigación destaca la difícil situación habitacional que enfrentan muchas familias cordobesas.
🧠 El equipo de investigadores, liderado por Miriam Liborio y Juan Pablo Carranza, empleó algoritmos de inteligencia artificial para mapear y analizar los valores inmobiliarios en toda la región. Los resultados muestran que casi la mitad de la población queda excluida del mercado, aun cuando existieran créditos hipotecarios accesibles, evidenciando la necesidad urgente de políticas públicas que aborden este desafío.
🌍 Aunque los sectores de menores ingresos podrían acceder a terrenos, la mayoría de estos están ubicados en zonas sin servicios esenciales como agua y luz, lo que genera una "accesibilidad ficticia". Además, el estudio encontró que solo el 10% de las viviendas en alquiler son asequibles para los sectores medios, mientras que más del 30% están reservadas para los deciles de ingresos más altos.
👩‍⚖️ El análisis también reveló disparidades de género, mostrando que las mujeres enfrentan mayores dificultades para acceder a la vivienda, en comparación con los hombres. Los profesionales y empleados públicos son quienes tienen mejores posibilidades de adquirir una propiedad, mientras que los trabajadores de la construcción, gastronomía y servicio doméstico están en el extremo opuesto. Además, el grupo etario con mejores condiciones para comprar una vivienda es el de personas entre 35 y 39 años.
⚠️ Los investigadores advierten que, si no se implementan políticas públicas inclusivas, la desigualdad en el acceso a la vivienda continuará afectando a una gran parte de la población cordobesa, profundizando la crisis habitacional en la región.
#Córdoba #Vivienda #AccesoJusto #CrisisHabitacional #Desigualdad #UNC #ObservatorioSocial</t>
  </si>
  <si>
    <t>https://www.instagram.com/p/C-7vE9sx6dw/</t>
  </si>
  <si>
    <t>⚽ Este jueves 22 de agosto, Córdoba celebra a Las Pioneras, las mujeres que marcaron un antes y un después en el fútbol femenino argentino al vencer a Inglaterra en el mundial de México 1971.
🎉 El Centro Cultural La Piojera será el escenario de una jornada para recordar y homenajear a estas luchadoras. La noche comenzará con la proyección del documental México 71 y continuará con un conversatorio en formato radial entre las locutoras de "Lo que quieren las wachas", la directora del film, Carolina Fernández, y la histórica Pelu Ponce. ¡No te pierdas la serigrafía para llevarte tu remera estampada y participar en los sorteos! 🎁
🗓 Lugar: La Piojera (Colón 1559)
🕣 Fecha y hora: Jueves 22 de agosto, 20:30 hs
👏 Entrada: A la gorra
👉 Un evento organizado por el programa radial "Lo que Quieren las Wachas", el colectivo Abriendo la Cancha, La tinta y La Piojera.</t>
  </si>
  <si>
    <t>https://www.instagram.com/p/C-8rH_OxGss/</t>
  </si>
  <si>
    <t>🔊 El próximo Sábado 24 de Agosto a las 00:00hs se estrena en todas las plataformas digitales el nuevo disco de Rosario Serafin, llamado "Lado A - Lado B". La multifacética artista, egresada de la Facultad de Artes de la UNC, nos trae 8 canciones que reflejan su ser con líricas catárquicas y liberadoras.
▶️ "Rosario Serafin" es un proyecto solista independiente activo desde 2018 que fusiona géneros como el pop, rock y jazz. Es un número habitual en la escena cordobesa, habiendo actuado en numerosos escenarios y festivales y realizado colaboraciones con otros músicos.
🎶 En sus letras, Rosarito (como la llaman), explora las vivencias más mundanas como la angustia, el desamor, duelos inconclusos o la frustración ante el "no control". Su despegue artístico sucedió en 2021 a traves de tiktok, donde se viralizó interpretando covers varios.
#Cuchá #Córdoba #Arte #Cultura #Música</t>
  </si>
  <si>
    <t>https://www.instagram.com/p/C_BQRFZRYYL/</t>
  </si>
  <si>
    <t>✍️ Hoy celebramos 110 años del nacimiento de Julio Cortázar, uno de los más grandes escritores de la literatura latinoamericana. Nació en Bruselas en 1914 y pasó su infancia y juventud en Buenos Aires, ciudad que dejó en 1951 para establecerse en París, donde escribió gran parte de su obra.
📚 Con libros icónicos como Bestiario, Final del juego y Rayuela, Cortázar se consagró como una figura clave del Boom latinoamericano. Sus cuentos y novelas revolucionaron la forma de narrar, jugando con el tiempo y el espacio, y creando universos únicos que desafían al lector.
🌟 La obra de Cortázar es parte del patrimonio cultural argentino y una referencia ineludible para cientos de escritores en toda Latinoamérica. Su estilo innovador y su capacidad para romper los moldes literarios lo han convertido en un faro que sigue guiando a nuevas generaciones de creadores y lectores.
#JulioCortázar #LiteraturaLatinoamericana #Rayuela #CulturaArgentina #BoomLatinoamericano #Cuentos #Escritores #Literatura #PatrimonioCultural #110AñosCortázar</t>
  </si>
  <si>
    <t>https://www.instagram.com/p/C_Io_naRgku/</t>
  </si>
  <si>
    <t>🧪 El Proyecto MATTEO es un proyecto educativo y científico que nació en la ciudad de Villa Carlos Paz y que hoy ya ha alcanzado a más de 100 escuelas en todo el país. Esta iniciativa surgió en el Instituto Dante Alighieri, como un homenaje al estudiante Matteo Ravagli Cáceres quien era parte del proyecto, quería estudiar astronomía y falleció en 2017. 
ℹ️ Además de un nombre, MATTEO son las siglas de "Medición Automática del Tiempo de la Troposfera en Escuelas y Organismos". A través esta propuesta, los alumnos de numerosas escuelas aprenden sobre meteorología, observación meteorológica y dan sus primeros pasos en la experiencia de hacer ciencia. MATTEO brinda la posibilidad de que los estudiantes realicen prácticas científicas (mediciones) mediante el uso de estaciones y pluviómetros de bajo costo que aportan datos climáticos de gran utilidad. 
🔎 MATTEO encontró asidero en la Facultad de Ciencias Exactas, Físicas y Naturales, de la Universidad Nacional de Córdoba. En 2022 logró un acuerdo de colaboración con el Servicio Meteorológico Nacional, lo que le permitió extender su alcance y llegar a más instituciones educativas. En el marco del Proyecto, también se realizan charlas, visitas a instituciones y colaboraciones científicas.
▶️ En los talleres se presentan los distintos instrumentos de medición utilizados en la meteorología como estaciones meteorológicas, radares y satélites. Posteriormente, se enseña a fabricar instrumentos medición de variables meteorológicas de forma "casera" o de bajo costo. Herramientas como Pluviómetros, Termómetros, Anemómetros y Barómetros con los que miden precipitaciones, humedad, temperatura del aire, presión, y dirección y velocidad del viento. Luego, los estudiantes comienzan a realizar mediciones sostenidas en el tiempo que se reúnen en reportes meteorológicos según regiones. 
📌 Algunos de esos datos fueron utilizados hasta por organizaciones internacionales, como el Proyecto Relámpago de Estados Unidos cuando estuvo trabajando en nuestra provincia, o más recientemente por una delegación científica japonesa.
👍 Si querés conocer más, podés entrar a su instagram 👉 @matteo_adopto.
#Cuchá #Ciencia #VillaCarlosPaz</t>
  </si>
  <si>
    <t>https://www.instagram.com/p/C_JlZvvxXJ4/</t>
  </si>
  <si>
    <t>En conmemoración a los 40 años de la Asamble Permanente por los Derechos Humanos (APDH), la municipalidad de Villa María puso en valor el “Paseo Nunca Más”.
La iniciativa se efectuó a través del Programa de Patrimonialización de Villa María y el programa de Historia Oral y Memorias Locales con eje en la construcción de políticas de memoria en la ciudad. 
En el sector, se colocaron luces, bancos, flores y una placa conmemorativa por los 40 años del APHD - Villa María. 
La Asamblea Permanente por los Derechos Humanos (APDH) surgió en 1975 a partir de una convocatoria de diversos sectores sociales, políticos, intelectuales, sindicales y religiosos en Argentina. Esta iniciativa fue una respuesta a la creciente violencia y al deterioro de los derechos humanos fundamentales que se intensificaban en el país.
Durante el retorno a la democracia, la APDH desempeñó un papel fundamental en la construcción y preservación de la memoria. Su trabajo fue esencial para documentar y dar visibilidad a las violaciones a los derechos humanos que tuvieron lugar en ese periodo, contribuyendo a la construcción de la memoria colectiva sobre lo sucedido en tiempos de la represión clandestina.
#Cuchá 
#villamaría #derechoshumanos #asamblea</t>
  </si>
  <si>
    <t>https://www.instagram.com/p/C_McS2lRqN-/</t>
  </si>
  <si>
    <t>Un día como hoy, hace 20 años, Argentina volvió a coronarse con una medalla de oro olímpica en los Juegos Olímpicos, tras 52 años de espera. Con solo unas horas de diferencia, las selecciones de fútbol y básquet lograron alcanzar la gloria olímpica. Es por esto que hoy se conmemora el Día del Deporte Argentino.
A las 10 de la mañana (4 a.m. en Argentina), en el Estadio Olímpico de Atenas, la selección argentina de fútbol, dirigida por Marcelo Bielsa, disputó la final por la medalla de oro contra Paraguay. Con un equipo que incluía a figuras como Carlos Tevez, Javier Mascherano, Roberto Ayala, Gabriel Heinze y Kily González, Argentina se consagró campeona olímpica tras una campaña invicta, con 17 goles a favor y ninguno en contra.
Pocas horas después, la selección de básquet, bajo la dirección de Rubén Magnano, sumó otra medalla de oro para el país. Este equipo protagonizó una de las mayores hazañas deportivas al derrotar al poderoso Dream Team de Estados Unidos en las semifinales. La Generación Dorada, con jugadores como Emanuel Ginóbili y Luis Scola, alcanzó la gloria en la final contra Italia, dejando una huella imborrable en el baloncesto mundial.
Aquel fue un día dorado, uno de los más trascendentes en la historia del deporte argentino. Tal fue su relevancia que, desde 2005, cada 28 de agosto se celebra el Día del Deporte Argentino.
#DeporteArgentino #OroOlímpico #GeneraciónDorada #Atenas2004 #Futbol #Basquet</t>
  </si>
  <si>
    <t>https://www.instagram.com/p/C_NqmjNxsD2/</t>
  </si>
  <si>
    <t>El finalista de la última edición de “Gran Hermano”, donó una casa para la asociación civil La casita trans. Se trata del premio que ganó por el reality, Bautista Mascia, pero que cedió a Emmanuel para que lo destine a una organización solidaria.
La Casita Trans trabaja desde 2017 con el objetivo de acompañar y asesorar a infancias, adolescencias y juventudes trans. El espacio cuenta con psicólogos, trabajadores sociales, abogados y médicos para brindar una contención integral.
#Cuchá
#emmanuelvich</t>
  </si>
  <si>
    <t>https://www.instagram.com/p/C_Ow1bFRSDO/</t>
  </si>
  <si>
    <t>🙌 Comenzaron los #JuegosParalímpicos de #París2024 y Córdoba contará con una destacada representación: de los 70 atletas argentinos, nueve son oriundos de nuestra provincia.
🎾 Gustavo Fernández: el tenista en silla de ruedas de Río Tercero, actual número 3 del ranking mundial, participará en su cuarta edición de los Juegos Paralímpicos. Fernández busca mejorar su desempeño, luego de llegar hasta cuartos de final en Londres 2012, Río 2016 y Tokio 2020.
🏃 Fernando Vázquez: atleta con disminución visual, también de Río Tercero, competirá en salto en largo. Vázquez llega a París tras un notable cuarto puesto en el Campeonato Mundial de Atletismo Adaptado en Japón.
⚽ Maximiliano Espinillo y Nahuel Heredia: integrantes del equipo de fútbol para ciegos, «Los Murciélagos», han sido jugadores clave en el reciente título mundial obtenido en Birmingham 2023. Espinillo fue elegido como mejor jugador y Heredia fue quien anotó el gol decisivo en la final. Ya han cosechado medallas paralímpicas (bronce y plata).
🏊‍♂️ Elizabeth Noriega, Jazmín Aragón y Germán Arévalo: la natación contará con una fuerte representación. Noriega, nacida en Arroyito, participará en sus segundos Juegos Paralímpicos en las pruebas de 100m y 200m libre, y 50m espalda de la categoría S5 (parálisis cerebral). Aragón, de Villa Carlos Paz, debutará en los 100m mariposa S8 (parálisis braquial obstétrica), mientras que Arévalo, el nadador más joven de la delegación, competirá en 100m pecho SB5 (parálisis cerebral).
🎯 María Laura Rodríguez Belvedere: la tiradora competirá en la especialidad de 10m Rifle Aire Tendido Mixto. Con sólo 24 años, es novena del top ten internacional y se consagró doble medallista de bronce en los Juegos Parapanamericanos de Santiago de Chile 2023. Es la única deportista en esta disciplina de Argentinay es la primera mujer en tiro que competirá en unos Juegos Paralímpicos.
🚣‍♂️ Ariel Atamañuk: El palista de paracanotaje competirá en kayak individual. Atamañuk, misionero de nacimiento, pero cordobés por adopción, se presenta con grandes expectativas en esta nueva edición de los Juegos tras haber logrado un histórico 4to puesto en el Mundial de Hungría.
#Cuchá #Deportes</t>
  </si>
  <si>
    <t>https://www.instagram.com/p/C_RX7RExpP_/</t>
  </si>
  <si>
    <t>🔊 La cantautora cordobesa Gaia Delfini presenta "Amaranto", el album que realizó junto a Lxs Alquimistas. El show será el sábado 7 de septiembre a las 21hs en el Centro Cultural Graciela Carena (General Alvear 157). 
🎶 Gaia Delfini es cantante, compositora, poeta, cineasta y docente cordobesa de notable creatividad. Amaranto es el nombre de este nuevo trabajo donde, luego de un viaje revelador y un corto documental exitoso, se ancla en un escenario junto a los y las alquimistas que la acompañan y hacen de un show una experiencia única. La paleta de sonidos y palabras, unidos a elementos performáticos, se amplifican para transmitir los cataclismos emocionales que la artista atraviesa en esta travesía musical.
💬 La artista dice sobre su disco: "Amaranto transporta a paisajes sonoros que entrelazan recuerdos de la infancia con las complejidades del mundo contemporáneo. Una fusión vibrante de sensibilidad latinoamericana y energía urbana, donde las raíces folclóricas se encuentran con sonidos contemporáneos."
📌 Las diez canciones que componen el album son:  Comer con las manos, Amaranto, Piedra sobre piedra, Yumani, Luz interna, Signo azul, Mudras, La espina, Volví a mi y Trenzas. Está acompañada por Natalia Terán (guitarra, flauta traversa y coros), Santiago Vega (guitarra), Pedro Saad (piano y Acordeón) y Gustavo Pedernera (guitarra). Participaron como invitados Diego Cortez (Vientos), Facu Domínguez (guitarra eléctrica) y Darío Farias (Percusión).
#Cuchá #Música #Cultura #Córdoba</t>
  </si>
  <si>
    <t>https://www.instagram.com/p/C_S8YtaRXzd/</t>
  </si>
  <si>
    <t>🌟 Fuerza Chuncana es una Asociación Civil de Cruz del Eje que promueve la participación de mujeres y diversidades en el ámbito público. Este domingo realizarán el 2º encuentro del proyecto “Dueñas de la Pelota”, que busca el crecimiento del fútbol femenino en el norte cordobés. 
⚽ "Dueñas de la Pelota" es una iniciativa que impulsa el desarrollo del deporte con el objetivo de fortalecer la Liga Cruzdelejeña, brindando oportunidades a mujeres, niñas, adolescentes y personas LGBTIQ+ para integrarse plenamente en el ámbito deportivo. A través de capacitaciones teóricas y prácticas dirigidas a directores técnicos, preparadores físicos y otros actores clave, se busca mejorar las competencias y crear un entorno inclusivo y respetuoso en el fútbol..
💬 Julia Luna, miembro de Fuerza Chuncana, señala: "Queremos generar capacitaciones no solo en fútbol, sino también sobre derechos de salud sexual y violencia de género, temas que afectan a mujeres y disidencias en nuestra sociedad." Esta visión integral es fundamental para el éxito del proyecto.
💪 Virginia Artaza, otra organizadora, comenta: "Estamos tomando la trayectoria de jugadoras que siempre lo hicieron por amor al fútbol. Buscamos fortalecer algo que lleva gestándose mucho tiempo y ha perdurado a lo largo de los años." Su testimonio refleja el compromiso de Fuerza Chuncana con el desarrollo del fútbol femenino en la región.
📅 El segundo encuentro de "Dueñas de la Pelota" se realizará este domingo 1 de septiembre de 2024 a las 14:00 hs en el CIC Municipal de Serrezuela, Córdoba. El evento contará con la presencia especial de Daniela Díaz, destacada directora técnica. 🎉
#FuerzaChuncana #DueñasDeLaPelota #FútbolFemenino #EquidadDeGénero</t>
  </si>
  <si>
    <t>https://www.instagram.com/p/C_VnRmyR6e8/</t>
  </si>
  <si>
    <t>✍️ El pasado 30 de agosto, en la histórica Casa de la CGT, se llevó a cabo la firma de un importante convenio entre entidades gremiales y el Ministerio de Desarrollo Humano de Córdoba para la implementación de capacitaciones en derechos humanos, en el marco de la Ley Sonia Torres. Este acuerdo tiene como objetivo fortalecer el conocimiento y la sensibilización en materia de derechos humanos para todos los trabajadores y trabajadoras de la provincia.
El convenio, firmado por las cuatro centrales obreras más representativas de Córdoba —CTA Córdoba, CTA Autónoma, CGT Regional Córdoba y CGT Córdoba— junto a la ministra de Derechos Humanos, Liliana Montero, destaca la importancia de la formación continua en estos temas fundamentales. Este compromiso permitirá incorporar un módulo específico sobre el movimiento obrero organizado, diseñado con aportes de la UEPC, SUOEM y la Facultad de Filosofía y Humanidades de la UNC, ampliando así los contenidos mínimos establecidos por la Ley Sonia Torres.
🤝 En este emotivo encuentro, también participaron figuras destacadas como Belén Altamiranda Taranto, presidenta de Abuelas de Plaza de Mayo Córdoba; María Ana Mandakovic, por la CTA Autónoma; Leticia Medina, en representación de la CTA; e Ilda Bustos por la CGT. Sus palabras resonaron en la histórica Casa de la CGT, subrayando la relevancia de esta ley que fue aprobada en marzo pasado y que establece la capacitación obligatoria en derechos humanos para todas las personas que se desempeñen en la función pública provincial. 
La Ley Sonia Torres aborda aspectos esenciales como los principios básicos de DDHH, la jurisprudencia, los juicios y procesos, los sitios de la memoria, la violencia institucional, los derechos de minorías y genocidios, entre otros. Este paso es crucial para mantener viva la memoria y promover una sociedad más justa y equitativa.
🌹 Ayer, 2 de septiembre, Sonia Torres hubiese cumplido 95 años ❤️
#SoniaTorres #DerechosHumanos #Córdoba #Memoria #Justicia #Cucha</t>
  </si>
  <si>
    <t>https://www.instagram.com/p/C_dNAoMOBpj/</t>
  </si>
  <si>
    <t>📖 Hace unos años, un grupo de jóvenes iniciaba de manera colaborativa la producción de una revista poética: La Niebla. Cada número reunía escritos propios y de poetas de distintos lugares del país. Se imprimía en papel, se promocionaba por redes, de boca en boca y con algunas intervenciones gráficas, y para adquirirla había que contactarse y convenir un lugar de entrega.
🔉 Luisina vino de Cosquín a Córdoba para estudiar Letras. Además de ser una de las iniciadoras de aquel proyecto, fue quien lo sostuvo en el tiempo y lo hizo mutar. Pasada la pandemia, comenzó a trabajar leyendo para una persona mayor no vidente y fue así que descubrió un mundo que la apasionaba: la lectura. Recurrió a La Niebla pero esta vez para transformarla en una plataforma digital, un canal donde grabar poemas, cuentos y libros para que los escuche quien quiera, de manera gratuita y con acento cordobés.
💬 «Compré un micro, armé una plantilla para los videos y abrí el canal de YouTube. Un poco de contrera, renegando de esta exigencia de que todo debe tener una cara, una pose. El poema tiene vida y la voz le da cuerpo, no hace falta la cara de alguien. Para eso están las lecturas, donde además de caras hay cuerpos y se da otra cosa con la presencia de todos en un espacio concreto. La poesía siempre es una experiencia potente, si una se aproxima con atención y apertura» comenta Luisina.
📌 Para ella la experiencia de leer para otro fue reveladora. En su momento fue por trabajo, hoy es por vocación. No obstante, al hacerlo de manera pública, las interacciones son más: «hay una parte hermosa que es el feedback. Los comentarios de las personas, las nuevas recomendaciones, cómo reverberan los textos en los demás, los puentes que se construyen".
☑️ En YouTube se la puede encontrar buscando Revista La Niebla. Desde hace un año que se cargan videos y ya hay más de 50 publicaciones. «Para el futuro imagino una biblioteca de audio libros. Con ficciones, ensayos, libros de cuentos, libros raros. Me encantaría que seamos más leyendo".
▶️ Lee la nota completa haciendo click en el link de la bio o ingresando a 👉 www.cucha.com.ar.
#Cuchá #Cultura #Córdoba #Audiolibros #Poesía #PoesíaCordobesa</t>
  </si>
  <si>
    <t>https://www.instagram.com/p/C_eLhjFRxKm/</t>
  </si>
  <si>
    <t>🎵 La consagrada cantante cordobesa Silvia Lallana se presentará en "JueveSong", el ciclo de conciertos que se realizan en el Auditorio de la Facultad de Lenguas. Junto al trío de músicos que la acompaña, Lallana llega este jueves 5 de septiembre con "Cantares de mi Tierra", un espectáculo que es un viaje a través de los paisajes sonoros de Argentina
🙌 La cantante fue reconocida recientemente por la Municipalidad de Córdoba con el prestigioso premio "Jerónimo Luis de Cabrera" por su trayectoria y labor cultural. La acompañan Sebastián Tello en piano y voz, Esteban Gutiérrez en percusión, y Maxi Bressanini en bajo y voz. El show ofrece un repertorio cuidadosamente seleccionado que abarca desde los ritmos tradicionales del folclore hasta el tango, pasando por géneros como el vals, la milonga, el rock, la cumbia, la canción y el cuarteto. 
🔉 "JueveSong" se realiza desde el año pasado los jueves al atardecer. La idea nació con el deseo de que la Facultad de Lenguas no sea solo un corredor lingüístico, sino también uno cultural.
📌 Las entradas se pueden adquirir por alpogo.com o en boletería del lugar la noche del evento. La cita es el jueves 05/09 a las 20:30hs en la sede de la Facultad de Lenguas en Ciudad Universitaria.
#Cuchá #Cultura 
#Música #Córdoba 
#MúsicaCordobesa #CulturaCordobesa</t>
  </si>
  <si>
    <t>https://www.instagram.com/p/C_fybDAxx7i/</t>
  </si>
  <si>
    <t>💻El Gobierno de la Provincia lanzó el programa “Desarrolladoras: brechas, trabajo y formación en el mundo de los videojuegos”, una iniciativa que busca colaborar en la reducción de la brecha de género a través del fomento a la empleabilidad de mujeres desarrolladoras.
🎮 El programa propone eventos, talleres y cursos gratuitos para abordar los desafíos y oportunidades que presenta el sector de los videojuegos mediante la provisión de herramientas. El campo es uno de los de mayor crecimiento dentro de las industrias culturales, aunque se trata de un espacio altamente masculinizado: en Argentina, en 2022, del total del personal de las empresas del rubro solo el 23% eran mujeres. Se trata de una actividad dinámica con alto potencial exportador y con fuerte necesidad de mano de obra especializada. Córdoba es la segunda provincia en cantidad de estudios de desarrollo de videojuegos según el Sistema de Información Cultural de la Argentina.
☑️ Como primera actividad de este programa, se llevará a cabo una instancia práctica, la “Game Jam”, donde distintos equipos tienen como desafío desarrollar videojuegos en un tiempo limitado, con o sin conocimientos previos. Se desarrollará los días 13, 14, 15 y 16 de septiembre de manera presencial en la sede de Mujeres en Tecnología (Av. Colón 297, Córdoba). También de manera virtual durante el fin de semana. La actividad será gratuita y con cupo limitado.
#Cuchá #Videojuegos #Ciencia #Género</t>
  </si>
  <si>
    <t>https://www.instagram.com/p/C_gyoRWxPo4/</t>
  </si>
  <si>
    <t>🚦 La Municipalidad de Córdoba lanzó la campaña "Compartimos las calles. Bajá un cambio" con el objetivo de reducir los siniestros viales en la ciudad y concientizar sobre el impacto fatal del exceso de velocidad.
🚴‍♂️ Este programa, impulsado tanto por el municipio como por Bloomberg, busca modificar conductas para proteger a los más vulnerables en la vía pública: motociclistas, ciclistas y peatones. La campaña, que se realiza por segundo año consecutivo, se enmarca dentro de un mes de concientización sobre los peligros de conducir a alta velocidad.
🛑 Florencia Barrionuevo, subsecretaria de Conectividad Urbana y Educación Vial, subrayó que “esta campaña busca no solo concientizar, sino también inspirar un cambio en el comportamiento de nuestros vecinos”. A su vez, el secretario de Salud, Ariel Aleksandroff, recordó que, además de las muertes, los siniestros dejan profundas secuelas en quienes sobreviven, afectando tanto su salud física como su bienestar emocional y familiar. En esa misma línea, Daniela Barbariol, directora de Comunicaciones de Argentina de Vital Strategies, enfatizó la responsabilidad compartida de respetar las normas de tránsito.
🛣️ Desde 2022, la Municipalidad trabaja en conjunto con esta organización para implementar mejoras que promuevan una movilidad más segura en la ciudad. El año pasado, Córdoba registró 93 muertes en siniestros viales, lo que evidencia la necesidad urgente de acciones coordinadas para reducir estas cifras.
⚠️ "Compartimos las calles. Bajá un cambio" destaca la importancia de erradicar el concepto de "accidente" y promover el uso del término "siniestro", ya que la mayoría de estos hechos podrían haberse evitado con el cumplimiento de las normas de tránsito. Asimismo, la campaña insiste en que el uso del casco y el respeto por los límites de velocidad son esenciales para prevenir tragedias y proteger la vida de todos los ciudadanos que comparten las calles.</t>
  </si>
  <si>
    <t>https://www.instagram.com/p/C_jZDibOCoT/</t>
  </si>
  <si>
    <t>🎹 Hace cinco años, Córdoba despidió a una de sus figuras más emblemáticas: Elvira Ceballos. Pianista, compositora y docente, dejó un legado profundo en la música y en la vida cultural de la ciudad. Nacida en La Falda el 16 de marzo de 1949, Elvira desafió los límites que muchos consideraban infranqueables, convirtiéndose en un referente no solo por su talento musical, sino también por su fortaleza y espíritu.
🎶 Ceballos dedicó su vida a la enseñanza y a compartir su amor por la música con generaciones de estudiantes, a quienes inspiró con su arte y sensibilidad. Su habilidad para transmitir emociones a través del piano la posicionó como una de las artistas más queridas de Córdoba, con un repertorio que abarcaba desde el folklore hasta composiciones propias que resonaban con la identidad de su tierra.
🎼 Elvira realizó un extenso trabajo artístico y docente en Córdoba y diversas ciudades de Latinoamérica. Sus composiciones, que abarcaron distintos géneros musicales, fueron traducidas al Sistema Braille, lo que permitió a otros músicos ciegos acceder a su obra. Además, participó en giras y grabaciones con artistas reconocidos como León Gieco, Raly Barrionuevo y Los Caligaris.
✨ Ceballos vivió de manera independiente, rodeada de amigos, alumnos, afectos y, por supuesto, siempre acompañada por la música. Su vida estuvo marcada por una entrega total a su arte y por su capacidad para transmitir valores de superación y amor por la cultura.
🔸 Falleció el 6 de septiembre de 2019, a los 70 años, tras un grave cuadro de pulmonía. A lo largo de su carrera, que se extendió por 40 años, dejó una huella imborrable en el corazón de Córdoba y de todos aquellos que tuvieron el privilegio de conocer su música y su historia.
#ElviraCeballos #Córdoba #Música #CulturaCordobesa #Cuchá</t>
  </si>
  <si>
    <t>https://www.instagram.com/p/C_lEvY9xtjZ/</t>
  </si>
  <si>
    <t>🌹 Un 7 de septiembre de 1996 se producía el accidente que acababa con la vida de Gilda, una de las más grandes cantantes de música tropical. En solo cuatro años, con una carrera meteórica, Gilda se convirtió en un ícono de la cumbia, con canciones que son grandes éxitos al día de hoy.
🎥 Debido a su corta carrera se registra un solo paso de Gilda por la provincia de Córdoba. Fue un sábado de 1996, en Telemanías, el clásico de la época de la televisión cordobesa. Allí cantó "No te quedes afuera" y "Fuiste", con sus tradicionales bucaneras negras.
📼 El video que se pudo rescatar de aquella actuación, está levemente dañado por las marcas de las cintas de VHS, sin embargo permiten disfrutar la calidez que caracterizaba a Gilda y el contacto con su público.
#Gilda #Córdoba #Cumbia #Cultura #Música
#MúsicaTropical #GildaEnCórdoba #Telemanías</t>
  </si>
  <si>
    <t>https://www.instagram.com/reel/C_nuSdPR1AP/</t>
  </si>
  <si>
    <t>🎭 La dramaturga y directora Elisa Gagliano estrena “Pueblo sin mundo, el musical postmortem”, su nueva obra que fuera premiada en el Concurso Provincial de Dramaturgia. Se trata de una narración distópica que transcurre  en Córdoba en el año 2176. El embalse del Dique San Roque fue detonado en el último gran enfrentamiento civil. El 98 % de la población total de la ciudad ha muerto. La Parca (primera drag queen del mundo) junto a su hijo y tres monos de dudosa procedencia comandan un arca. Los pocos humanos que quedan, intentan sobrevivir pero la tarea se vuelve imposible.
▶️ Pueblo sin Mundo es la última obra de “Los instrumentos comunes” una trilogía escrita por Elisa Gagliano: la primera fue “Papá Barbie” estrenada en 2016 y luego “La Familia Finisterre” en 2018. Ésta ficción en particular, indaga sobre las historias que nos cuentan y contamos. Se pregunta una y otra vez, cómo seguiremos construyendo ficciones, actualizando sus problemáticas y el rol central en la construcción de ciudadanía y futuros posibles.
🤝 El proyecto contó con una campaña de financiamiento que logró conseguir los fondos para su realización: más de 100 personas apoyaron económicamente mes a mes este trabajo, creando diferentes modos de participación y redes de apoyo. La totalidad del equipo está integrado por nueve actrices y actores de la escena cordobesa y dieciocho personas entre técnicos, equipo de dirección, arte y producción.
📌 El estreno será el día Sábado 14 de Septiembre a las 20hs en el Sindicato de Maravillas-La Nave Escénica, las entradas estarán a la venta por antesala.com.ar. Pueblo sin Mundo continuará en cartelera todos los sábados y domingos de septiembre y octubre.
#Cuchá #Cultura #Córdoba #Teatro #TeatroCordobés 
#PuebloSinMundo #CulturaCordobesa</t>
  </si>
  <si>
    <t>https://www.instagram.com/p/C_sloRRRMv2/</t>
  </si>
  <si>
    <t>Trabajadores cortaron este lunes la Autopista Panamericana en Zárate, a la altura del acceso al Complejo Atucha, en protesta por los 160 despidos en la obra del reactor CAREM. Se trata de un desarrollo de vanguardia en el continente que colocaba a la Argentina entre los líderes de un mercado estratégico a nivel mundial, compitiendo con grandes actores como Estados Unidos, China y Rusia.
La obra estaba pronta a finalizarse, y su detención se enmarca en el ataque ideológico del gobierno a la ciencia nacional. Era el primer reactor nuclear completamente propio del país, y posible generador de divisas como exportador, teniendo en cuenta que solo un puñado de países están encarando algo similar en todo el planeta. Sin embargo se cancela debido al brutal ahogo presupuestario al que fue sometida la CNEA.
El CAREM-25 se encuentra en la localidad bonaerense de Lima, en una avanzada etapa de construcción. Tenía una gran proyección para el abastecimiento eléctrico de zonas alejadas de los grandes centros urbanos o de polos fabriles e industriales con alto consumo de energía (incluyendo la capacidad de alimentar plantas de desalinización de agua de mar). Fue diseñado para generar una potencia de 25 megavatios (de allí su nombre), pero a raíz de sucesivas mejoras, se potenció para generar una cifra superior a los 32 MWe (lo que permitiría abastecer, a una población de 120 mil habitantes).
Al tratarse de un proyecto de avanzada a nivel mundial, distintos intereses convergen en el cierre del CAREM, principalmente los estadounidenses. El desarrollo nuclear argentino enfrentó desde siempre las trabas de Estados Unidos, que buscó instalar la idea de que los gobiernos argentinos podían perseguir objetivos bélicos al desarrollar esta forma de energía. La influencia estadounidense se deja entrever por detrás de la parálisis no solo de CAREM sino también de la cuarta central nuclear del país
“Son 160 trabajadores despedidos más los 85 del mes pasado y hace dos meses, más todo lo que conlleva. Pronto será la gente de maestranza, gastronomía, vigilancia… se hace un número importante y capaz alcanza a más de mil personas” dijo el delegado Diego Flores.
#Cuchá #CAREM #Ciencia</t>
  </si>
  <si>
    <t>https://www.instagram.com/p/C_vVPOmxoIz/</t>
  </si>
  <si>
    <t>ℹ️ La automotriz Volkswagen despidió a 300 empleados de su planta de la localidad de Pacheco, provincia de Buenos Aires. La empresa quedó acorralada en una serie de denuncias, después que los afectados dieron a conocer que fueron desvinculados de forma "in-voluntaria" de sus puestos, cuando inicialmente les habían comunicado que solo realizarían un proceso de reorganización. 
📌 La medida fue confirmada por la firma mediante un comunicado: "Dada la baja de los mercados, durante 2024 en VW Argentina debimos adecuar la estructura de nuestras plantas a la nueva situación del mercado local y exportación para garantizar la sostenibilidad de la compañía y las personas que trabajan en ella".
▶️ Mientras tanto, Volkswagen confirmó que desplegará una inversión multimillonaria en Brasil. Se trata de un desembolso de 2.350 millones de dólares, que se inyectarán en el país vecino hasta 2028, con el fin de ampliar las operaciones en la región y con el foco en al menos tres productos nuevos en el corto plazo.
🚙 Entre los objetivos se encuentra el desarrollo de nuevos proyectos, como un vehículo híbrido que se distribuiría en América Latina. Otras de las proyecciones son un reemplazo de mercado para el discontinuado Gol, una pickup que se ubicará entre las actuales Saveiro y Amarok, y un tercer pero enigmático nuevo producto. Hasta 2028, la empresa automotriz espera alcanzar los 2.900 millones de dólares invertidos en Brasil y lanzar —como mínimo— 16 nuevos vehículos al mercado latinoamericano (con fuerte presencia de eléctricos).
#Cuchá #Trabajo #Industria #Automotriz #Automotrices</t>
  </si>
  <si>
    <t>https://www.instagram.com/p/C_x12a9x5v7/</t>
  </si>
  <si>
    <t>ℹ️ El veto de Javier Milei a la reforma que permitía el aumento a los jubilados, fue ratificado en el Congreso, después de que la oposición no lograra juntar dos tercios de los votos de los presentes, tras el cambio de posición de una parte importante del bloque UCR y de algunas otras fuerzas. Tras el veto los diputados debían o sostener su voto confrontando al Ejecutivo o desdecirse de cara a la opinión pública. 
🔎 El bloque de la Unión Cívica Radical (UCR) era uno de los más observados ya que fue el que redactó el proyecto del Sistema Integrado de Jubilaciones y Pensiones. Sin embargo, durante la última semana algunos de sus miembros adelantaron que cambiarían su postura enunciada tres meses antes, entre ellos el cordobés Luis Picat.
📸 Ayer mismo circularon una serie de fotografías de Picat junto a una comitiva de cuatro radicales de otras provincias, reunidos con el Presidente Milei en la Casa Rosada. Todos ellos votaron en el Congreso Nacional hoy en contra del aumento de jubilaciones. 
📌 Luis Picat tiene 50 años, se recibió de Licenciado en Informática en la Universidad Blas Pascal, es productor agropecuario y dueño de frigoríficos. Así, llegó a ser presidente de la Sociedad Rural de su región hasta el 2018. En el 2019 fue elegido intendente de Jesús María, cargo que desempeñó hasta 2023. En agosto de ese año encabezó la boleta de diputados de Patricia Bullrich, desde entonces se lo señala como parte de un grupo de radicales vinculados a la ministra de Seguridad.
💬 La oposición señala que el cambio de voto no fue gratuito. En las últimas horas se nombró a Pablo Yannibelli, hombre cercano a De Loredo y miembro de la línea radical Evolución, como rector organizador de la Universidad de Río Tercero. Además, se conoció que Juan Galli, uno de los abogados de la estructura técnica de Rodrigo De Loredo, fue designado como subsecretario Legal de la Secretaría General de la Nación que comanda Karina Milei. Galli es de Tancacha y fue procurador de Río Tercero, la ciudad que comanda Marcos Ferrer, flamante titular del partido a nivel provincial y socio político de De Loredo.
#Cuchá #Política #Jubilaciones #Jubilados #Congreso</t>
  </si>
  <si>
    <t>https://www.instagram.com/p/C_yx9LZxsOj/</t>
  </si>
  <si>
    <t>Los Juegos Paralímpicos culminaron el pasado domingo con una emotiva ceremonia de clausura, tras dos intensas semanas de competencia. Nuestro país tuvo un desempeño destacado, logrando un total de 13 medallas: 2 de oro, 3 de plata y 8 de bronce. Este resultado se posiciona como una de las mejores actuaciones en la historia de nuestros atletas paralímpicos.
En este contexto, los representantes cordobeses lograron un total de tres medallas: una de plata y dos de bronce. La medalla de plata fue conseguida por el equipo de fútbol para ciegos, Los Murciélagos, en el que los cordobeses Maximiliano Espinillo y Nahuel Heredia desempeñaron un papel crucial para el combinado nacional que se alzó con su quinta medalla paralímpica de la historia. 
El medallero cordobés lo abrió el atleta Fernando Vázques, quien obtuvo el bronce en salto en largo, al registrar una marca de 6.88 metros. La otra medalla la obtuvo el tenista Gustavo Fernandez quien consiguió vencer al español Martín de la Puente por 6-1 y 6-2.
Esta fue una de las participaciones más importantes de la historia del comité argentino, quien se ubicó en el puesto 37 sobre 169 países. Con nueve representantes de nuestra provincia compitiendo en distintas disciplinas.
#Cuchá</t>
  </si>
  <si>
    <t>https://www.instagram.com/p/C_0cn84xS7W/</t>
  </si>
  <si>
    <t>Estudiantes de la Escuela Municipal de la localidad de Jovita, al sur de la provincia, obtuvieron el primer premio en la WRO (World Robot Olympiad) de Salta y viajarán a la instancia final en la ciudad de Esmirna, Turquía. 🤖
👨‍🏫 Se trata de un proyecto presentado por los alumnos Benicio Furman, Lautaro Toledo, y Gaspar Gonzalez, todos estudiantes de la Escuela Municipal de Robótica, quienes presentaron un innovador y funcional sistema inteligente de alimentación de tambo bovino.
🌎 El lema de la WRO de este año, "Aliados de la Tierra", invita a todos los participantes a desarrollar proyectos de robótica enfocados en la protección y conservación del planeta, promoviendo soluciones innovadoras para enfrentar los desafíos ambientales.
👉 Es importante destacar que la WRO es una competencia internacional de robótica educativa que reúne a más de 60 mil estudiantes, entre niños y jóvenes, provenientes de 95 países, lo que la convierte en la competición de robótica con mayor participación a nivel mundial.
#Cuchá
#robot #robotics #cordoba #jovita</t>
  </si>
  <si>
    <t>https://www.instagram.com/p/C_2zLa_xoPY/</t>
  </si>
  <si>
    <t>🌹 El 16 de septiembre de 1974, Atilio López, conocido como el "Negro Atilio", fue secuestrado y asesinado por la Triple A en Capilla del Señor. Atilio fue uno de los máximos referentes de la CGT combativa, junto a Agustín Tosco (Luz y Fuerza) y René Salamanca (Smata). Su liderazgo y valentía lo convirtieron en una figura clave de la lucha obrera, no solo en Córdoba, sino en todo el país.
🌟 Desde joven, López se involucró en el sindicalismo. A los 21 años ingresó como chofer en la CATA y, tras años de militancia, en 1957 fue elegido Secretario General de la U.T.A. Bajo su conducción, la CGT Córdoba fue fundamental en la resistencia contra las dictaduras y en la organización de huelgas que marcaron la historia del movimiento obrero. Fue uno de los principales artífices del Cordobazo, una de las protestas más emblemáticas de la historia argentina que aceleró la caída del dictador Juan Carlos Onganía.
✊ Militante del Peronismo Revolucionario, en 1973 fue electo vicegobernador de Córdoba, acompañando a Ricardo Obregón Cano en una fórmula que ganó las elecciones y gobernó hasta el golpe policial conocido como el Navarrazo en 1974, que los destituyó.
⚫ El 16 de septiembre de ese mismo año, López fue secuestrado en Buenos Aires por la Triple A y su cuerpo apareció acribillado junto al del contador Juan José Varas. Su funeral en Córdoba fue un acto masivo de resistencia, donde miles lo despidieron en una caravana que recorrió la ciudad.
💪 Atilio López sigue siendo un símbolo de la combatividad de los 70, la lucha obrera y el compromiso con los derechos de los trabajadores.
#AtilioLópez #MovimientoObrero #CGTCombativa #Cordobazo #MemoriaVerdadyJusticia #Córdoba #CGT</t>
  </si>
  <si>
    <t>https://www.instagram.com/p/C_-d3P7AhSr/</t>
  </si>
  <si>
    <t>📅 El 16 de septiembre de 1976, un grupo de estudiantes secundarios de La Plata que reclamaba por el boleto estudiantil gratuito fue secuestrado por un grupo de tareas en el marco del terrorismo de Estado. La mayoría de ellos fueron torturados y desaparecidos, convirtiendo este hecho en un símbolo de la represión y la lucha estudiantil durante la dictadura militar en Argentina.
✏️ A 48 años de la Noche de los Lápices, como cada año, se llevará adelante la marcha encabezada por las organizaciones de derechos humanos y los movimientos estudiantiles ✊.
💬 “Luchando en la calle, con la memoria en el corazón, lxs cordobeses nos volvemos a movilizar bajo el compromiso histórico de Memoria, Verdad y Justicia. En un aniversario que nos convoca a renovar el compromiso por la defensa de los derechos humanos de lxs jóvenes de nuestra provincia”, expresaron desde la Mesa de Trabajo por los Derechos Humanos de Córdoba junto a la Unión de Estudiantes Secundarios (UES), la Federación de Estudiantes Secundarios (FES), la Comunidad de Estudiantes Secundarios (CES), la Red de Centros de Estudiantes de Sierras Chicas y diferentes organizaciones.
🌹 La movilización iniciará a las 17 horas en inmediaciones de las avenidas Colón y Cañada. Finalizará en Plaza de la Intendencia donde se procederá a la lectura de un documento y habrá shows musicales.
📢 “Ante un escenario de crisis económica y de vulneración social, volvemos a las calles y recordamos que 48 años después, los lápices siguen escribiendo”, remarcaron las organizaciones que convocan a marchar, un año más, en memoria de la Noche de los Lápices.
#MemoriaVerdadyJusticia #NocheDeLosLápices #DerechosHumanos #Córdoba</t>
  </si>
  <si>
    <t>https://www.instagram.com/p/C_-rIdwqp-6/</t>
  </si>
  <si>
    <t>🙌 ¡Este sábado 21 de septiembre llega al Comedor Universitario la Peña Chuncana y sorteamos dos entradas! Además de José Luis Aguirre, habrá una serie de invitados de lujo: Teresa Parodi, Bruno Arias y Demi Carabajal. El cierre será a puro baile con Viva La Pepa Cumbia.
🎵 José Luis Aguirre es uno de los artistas más reconocidos de los últimos tiempos en la Música Popular Folklórica. Viene de ganar el premio consagración en la edición 2024 del festival de Cosquín, después de ser ovacionado en todas sus presentaciones de los últimos años. Procedente de Traslasierra, se caracteriza por sus composiciones de un amplio abanico y su compromiso social en sus letras. Su disco "Chuncano" es el que le da nombre a esta peña, que por primera vez se realizará en el Comedor Universitario.
📌 Participar del sorteo es bien fácil: tenés que etiquetar a la persona con la que te gustaría ir, darle like a esta publicación y seguir a Cuchá. Mientras más personas etiquetes, más chances tenés de ganar. Vamos a publicar los resultados del sorteo el jueves a la tarde en nuestras historias de Instagram. 
👏 Cabe destacar que parte de lo recaudado será destinado en beneficio a las siguientes Instituciones: Fundación Alegría Ahora, El Patio de la Pirincha, Compañía Folklórica Solsire y Brigada del balcón de Punilla. Si querés conocer más sobre, podés encontrar la nota completa en el link de la bio o ingresando a www.cucha.com.ar.
#Cuchá #PeñaChuncana #Chuncano 
#JoséLuisAguirre #Música #Cultura #Folklore 
#TeresaParodi #BrunoArias #DemiCarabajal</t>
  </si>
  <si>
    <t>https://www.instagram.com/p/C__pCEbRkEG/</t>
  </si>
  <si>
    <t>🌈 Se presentó el Primer Relevamiento Nacional de Condiciones de Vida de la Diversidad en Argentina, un estudio que está recorriendo todo el país 🇦🇷 a través de una gira federal para compartir sus resultados.
📊 Este relevamiento, llevado a cabo durante 2023 📅, es el más amplio realizado en el país con el objetivo de obtener información de calidad sobre la población LGTBIQ+. Con la participación de más de 15 mil personas en distintos nodos regionales como AMBA, Centro – Pampeana, Patagonia, NEA, NOA y Cuyo, el estudio marca un hito en la investigación sobre diversidad. Las encuestas fueron respondidas por personas de 16 años o más que se consideran parte de la diversidad sexual y de géneros ⚧️.
🤝 El proyecto contó con la colaboración de importantes instituciones como el Centro de Estudios de Población, la Universidad Nacional de Comahue, la Universidad Nacional de Córdoba, el Instituto de Investigaciones Geohistóricas, la Universidad Nacional de Salta, la Universidad Nacional de San Martín, y el CONICET. Además, fue financiado por la Agencia I+D+i , en convenio con el ex Ministerio de las Mujeres, Géneros y Diversidad.
#Diversidad #Censo #LGTBIQ 
Descubrí más sobre los resultados en 👉 cucha.com.ar.</t>
  </si>
  <si>
    <t>https://www.instagram.com/p/DACQQEeh6Cd/</t>
  </si>
  <si>
    <t>📌 A 50 años del asesinato de Atilio López, hinchas y socios de Talleres pintaron un mural en su homenaje. "El Negro" fue un símbolo del movimiento obrero, un dirigente honesto y un ferviente hincha albiazul. La obra que lo recuerda se ubica sobre la calle Justiniano Posse al 1149, esquina Pablo Belisle, en barrio Jardín Espinosa.
ℹ️ Atilio López fue asesinado un 16 de septiembre de 1974 por la Triple A. Había viajado a Buenos Aires por reuniones políticas y sindicales, pero se quedó un día más para ver jugar a su amado Talleres frente a River. Esa noche, al término del partido, fue secuestrado en la puerta del hotel donde se hospedaba. Su cuerpo, junto al de su amigo Juan José Varas, aparecieron acribillados con más de 130 disparos a orillas de la Ruta 6, en Exaltación de la Cruz, provincia de Buenos Aires.
🎨 La intervención fue organizada por Pintadas Albiazules, y los espacios Amor Irreversible, Núcleo Centenario, Resistencia 1913 y Encuentro de Mujeres Albiazules. Desde la convocatoria se sostenía: "Homenajeamos su lucha y su amor por Talleres. Reivindicamos sus banderas y levantamos la azul y blanca en su honor, por la defensa de los derechos, la historia y la pasión de Córdoba."
#Cuchá #Sociedad #Cultura #AtilioLópez 
#Talleres #Hinchas #LaT #maTador #Córdoba #Cordobeses</t>
  </si>
  <si>
    <t>https://www.instagram.com/p/DAD1zgORDmY/</t>
  </si>
  <si>
    <t>El 18 de septiembre de 2006, un día antes que se dicte la sentencia contra el represor Miguel Etchecolatz, Jorge Julio López fue víctima de su segunda desaparición forzada.
López, junto a Nilda Eloy y la Asociación de Ex Detenidos Desaparecidos, se constituyó como querellante y fue uno de los testigos clave en el juicio contra Etchecolatz. Esta causa, por delitos de lesa humanidad, fue la primera en el país en alcanzar la instancia de juicio oral, tras la anulación de las leyes de Obediencia Debida y Punto Final.
En este contexto, el juicio contra Miguel Etchecolatz tiene un valor histórico para el país, ya que fue la antesala de la reapertura de los juicios por crímenes de lesa humanidad en Argentina. Este proceso fue fundamental no sólo para condenar a uno de los principales responsables de la represión durante la última dictadura cívico-militar, sino también para consolidar las políticas de Memoria, Verdad y Justicia. 
Si querés leer la nota completa podés ingresar a www.cucha.com.ar o haciendo click en el link de la Bio
#Cuchá
#MemoriaVerdadyJusticia #JulioLopez</t>
  </si>
  <si>
    <t>https://www.instagram.com/p/DAE1gZGxag5/</t>
  </si>
  <si>
    <t>🔊 Llega la segunda edición de REVOL, el festival que reúne a atractivos exponentes de la escena emergente local. Será el sábado 21 de septiembre desde las 19hs en Pez Volcán (Marcelo T de Alvear 835). Actuarán Harvassian, Sakatumba, A la Vera Lucía y Salas Velatorias. Tras un exitoso debut en su primera entrega, volcada al soul, el funk y el pop, la segunda edición de REVOL tiene como premisa musical al postpunk, y sus derivados.
🎸 Harvassian y A la Vera Lucía son bandas nacidas en la ciudad de Córdoba, mientras que Salas Velatorias es de Río Cuarto. Sakatumba por su parte llega desde Buenos Aires, tras quedar confirmados para la próxima edición del Quilmes Rock, y después de telonear a los estadounidenses The Drums y a Los Espíritus.
▶️ Las entradas anticipadas están disponibles en 👉 alpogo.com. 
#Cuchá #REVOL #Cultura #Música
#Harvassian #Sakatumba #ALaVeraLucía #SalasVelatorias #PazVolcán</t>
  </si>
  <si>
    <t>https://www.instagram.com/p/DAGnKbLRZXq/</t>
  </si>
  <si>
    <t>▶️ La banda cordobesa La Guestal Cumbia presenta "Ultracumbia", un proyecto innovador que consta de un EP de tres canciones y una serie web de tres capítulos, que se publicarán en su canal de YouTube y Spotify desde hoy.
🪇 En esta comedia de enredos de tres capítulos, los integrantes de La Guestal cumbia, a medida que van muriendo, llegan al limbo, donde la Muerte los recibe para designarles el sitio donde morarán sus almas por la eternidad. Sin embargo, tanto el infierno como el jardín del Edén, estan colapsados, y ya no caben más almas. La situación habitacional del Más Allá está en crisis, y la nueva administración designa al ángel Damián, un funcionario de la oficina del Altísimo, como administrador de un nuevo inframundo llamado Cumbia.
📌 Desde hoy, cada viernes se estrenará un capítulo, y cada lunes una canción. Todo de manera gratuita: 
* Viernes 20 de septiembre: Capítulo 1 de la serie web.
Ñ
* Lunes 23 de septiembre: Canción “Post Mortem” y videoclip.
* Viernes 27 de septiembre: Capítulo 3 de la serie web.
* Lunes 30 de septiembre: Canción “Santa Soledad” y videoclip.
* Viernes 4 de octubre: Capítulo 3 de la serie web.
* Lunes 7 de octubre: Canción “Ultracumbia” y videoclip.
🔊 La Guestal Cumbia nació en 2019 con una identidad popular definida, en la que propone un mensaje que hace presentes las problemáticas actuales de nuestra comunidad. Después de pasar por diferentes formaciones, en el año 2022 se consolida en su composición actual, que consta de un total de once integrantes. Las canciones de su repertorio divertido y bailable son en su mayoría de autoría propia, pero también incluyen versiones de algunos clásicos llevados al estilo de la cumbia que caracteriza a la banda.
🔎 Una parte importante de su búsqueda estética es la producción de contenido audiovisual, acompañando cada canción con un videoclip. Este material es desarrollado y producido por los integrantes de la banda.
ℹ️ Si querés conocer más, te compartimos su perfil de instragam para que los sigas 👉 @laguestalcumbia.
#Cuchá #Música #Cultura #Cumbia 
#LaGuestalCumbia #Ultracumbia</t>
  </si>
  <si>
    <t>https://www.instagram.com/p/DAJ8s2wRz0g/</t>
  </si>
  <si>
    <t>🔥 Mientras los bomberos combatían incansablemente contra las llamas, este domingo debieron atender otra situación en Calamuchita. Es que unas 400 turistas de distintos puntos del país habían subido días atrás al Cerro Champaquí y quedaron varadas por el fuego, que nos les permitía avanzar por Villa Alpina y Atos Pampa.
☑️ Para lograrlo hubo que transportar vía aérea a Efectivos del DUAR hasta el Cerro Champaqui. Allí se encontraron con 220 senderistas que estaban aislados en el Puesto de Moisés López, los cuáles fueron asistidos y guiados desde dicho puesto por el sendero principal hacia Villa Alpina. En este camino se encontraban 215 personas más, que no podían descender en sus vehículos particulares. Los Bomberos Voluntarios, personal de Gestión Integral de Manejo del Fuego y ETAC, lograron extinguir un foco de dos kilómetros de ancho, con lo que dejaron una vía segura para la evacuación. 
ℹ️ La buena noticia es que finalizado el operativo, no se registraron lesionados.
#Cuchá #Incendios #Calamuchita #Champaquí #CerroChampaquí #Bomberos #BomberosVoluntarios #DUAR #ETAC</t>
  </si>
  <si>
    <t>https://www.instagram.com/p/DAQroLQxhG6/</t>
  </si>
  <si>
    <t>🚨 Diversas organizaciones ambientales, sociales y políticas de todo el país elaboraron una declaración de emergencia frente a la grave situación que atraviesa la provincia de Córdoba, afectada por incendios de magnitud histórica. Desde el movimiento ciudadano #FuegoCero, resaltan la urgencia de extinguir los focos de incendio y la importancia de implementar políticas públicas sostenibles para prevenir futuros siniestros y restaurar los ecosistemas dañados. 🔥
❗ Lo urgente: La declaración subraya la necesidad de una mayor colaboración por parte del Gobierno Nacional y provincias vecinas para maximizar los recursos de combate contra el fuego. Los incendios, exacerbados por el cambio climático, han causado daños irreparables y ponen en riesgo vidas humanas, viviendas, fuentes de trabajo y biodiversidad. Se insta a declarar la emergencia para intensificar las acciones de contención.
⚠️ Además, se hace un llamado a detallar un plan de acción que contemple la prevención y restauración, integrando el cuidado del ambiente como eje central:
🔹 Un aumento significativo del presupuesto 2025 destinado al manejo del fuego.
🔹 Investigaciones exhaustivas y sanciones severas para quienes causan los incendios.
🔹 Acceso a información clara y confiable sobre las zonas afectadas, las causas y los planes de contención.
🔹 Sistemas de alerta temprana y control que eviten el cambio de uso de suelo en las áreas dañadas.
🚒 Las organizaciones expresaron su tristeza por la devastación y el acompañamiento a las personas afectadas, al tiempo que agradecieron la solidaridad de quienes colaboran en las tareas de extinción y asistencia. Llaman a la acción colectiva y a una organización intersectorial que, con el compromiso del Estado, permita avanzar hacia el objetivo de #FuegoCero en Córdoba.
📲 Para sumar adhesiones: Enviar el nombre de la organización y logo al número 3533433638.
#Incendios #EmergenciaAmbiental #Córdoba #RestauraciónEcológica #Cucha</t>
  </si>
  <si>
    <t>https://www.instagram.com/p/DARpzdHCG0F/</t>
  </si>
  <si>
    <t>👍 En Malvinas Argentinas se entregaron las matrículas a cinco nuevas cooperativas de trabajo que se constituyeron recientemente. La documentación se otorgó durante el acto por el 42° aniversario de la Cooperativa del Agua local.
🔎 Las nuevas cooperativas son de distintos rubros. Hay dos textiles, una se llama "Inclusión Integral" y la otra "Hilos Dorados. También se constituyó "Vida y Esperanza" que trabaja en los rubros hortícolas y avícolas. "Patrón del pan" es una panificadora y "25 de noviembre" una cooperativa de reciclado.
☑️ Del acto participaron Gabriel Frizza por el Ministerio de Cooperativas y Mutuales y el Intendente Gastón Mazzalay, entre otros funcionarios.
🤝 Pese al difícil contexto, el trabajo cooperativo sigue creciendo en Córdoba. Esta forma de organización genera empleo y riqueza de forma inclusiva, sino que permite construir economías más justas y equitativas.
#Cuchá #Cooperativas #Cooperativismo #Trabajo</t>
  </si>
  <si>
    <t>https://www.instagram.com/p/DATTe0iRSd2/</t>
  </si>
  <si>
    <t>Este proyecto se origina en el año 2023 en las escuelas del departamento de Minas y cuenta con el respaldo del área de Arqueología de la Dirección de Patrimonio Cultural de la Agencia Córdoba Cultura. 📚 La iniciativa tiene como propósito fundamental involucrar a niños y jóvenes en la identificación, valoración y promoción del patrimonio cultural de su comunidad, a través de diversas actividades educativas y experienciales.
👉 Hasta el momento, Huellas de mi pueblo ha enfocado sus esfuerzos en apoyar proyectos con impacto local, aprovechando las herramientas y aprendizajes adquiridos previamente. Estos proyectos buscan generar mejoras sostenibles en la calidad de vida de los estudiantes y sus familias, con una visión a largo plazo.
✏️ El programa busca, también, fomentar en los alumnos un profundo sentido de pertenencia y aprecio por la historia y las tradiciones locales, promoviendo la preservación y el respeto hacia su herencia cultural. En este sentido, a través del trabajo de campo llevado a cabo en la región del oeste de la provincia, el proyecto ha logrado identificar un total de 78 sitios arqueológicos, lo que resalta la riqueza cultural y patrimonial de la zona.
#Cuchá
#Minas #Educacion</t>
  </si>
  <si>
    <t>https://www.instagram.com/p/DAVye7uOCXk/</t>
  </si>
  <si>
    <t>👨‍🚒👩‍🚒 El #incendio originado en #VillaBerna se encuentra contenido, con perímetro inestable y guardia de cenizas. Esto se dio gracias al gran esfuerzo de 645 #bomberos, apoyados por 3 aviones hidrantes y 2 helicópteros.
🔥 Por otra parte, siguen activos los de #Punilla y #Chancaní. Ya son 47 mil las hectáreas afectadas por estos tres #incendios. La justicia confirmó que ya son 10 las personas identificadas e imputadas.
#Cuchá #Calamuchita #VillaAlpina #AtosPampa #IntiYaco #Yacanto #LaCumbrecita #SanMiguelDeLosRíos</t>
  </si>
  <si>
    <t>https://www.instagram.com/reel/DAWvhemRXlz/</t>
  </si>
  <si>
    <t>🎶 El pasado 15 de Septiembre se estrenó en todas las plataformas "Amor Propio", el primer EP de estudio de Lali Corzo. El trabajo mixtura rock, folklore y pop en seis canciones de su propia autoría, que narran un viaje introspectivo hacia el interior, la libertad y la fuerza creativa.
🎸 Para celebrarlo, Lali ofrecerá un concierto el sábado 28 de septiembre en el Centro Cultural Graciela Carena (Alvear 157), en el que presentará en vivo el nuevo material con la participación de más de diez artistas, además de un recorrido por las principales canciones que marcaron su identidad artística. Las entradas anticipadas se pueden adquirir por WhatsApp al +549 3513 037 477 o escribiendo a @lalicorzo en Instagram.
▶️ Cantora, cantautora y educadora vocal cordobesa, con una trayectoria musical de más de veinticinco años, Lali Corzo interpreta canciones para reflejar su identidad y su visión del mundo. Amor Propio está disponible en todas las plataformas digitales.
#Cuchá #Cultura #Música #Córdoba #MúsicaCordobesa</t>
  </si>
  <si>
    <t>https://www.instagram.com/p/DAYdwvTxLcI/</t>
  </si>
  <si>
    <t>Se trata de una nueva experiencia turística para descubrir la ciudad, mediante el recorrido de nueve sitios históricos. 🧐 Una iniciativa de la Municipalidad de Córdoba que busca conservar, revitalizar y reinventar estos lugares emblemáticos de la ciudad. 
👉🏽 En este sentido, “Córdoba de los Patios” busca que los turistas y el público en general puedan disfrutar de una propuesta nueva, mediante visitas guiadas, intervenciones artísticas y conversatorios.
😍 Los espacios incluidos en serán: el Patio Menor y Mayor del Cabildo Histórico, el Patio de la Higuera de la Iglesia Catedral, el Patio del Aljibe del Centro Cultural España Córdoba, el Patio de Honor del Museo Marqués de Sobremonte, el Patio del Rectorado del Museo Histórico de la UNC, el Patio del Fundador del Colegio Monserrat, el Patio del Centro Cultural UNC Paseo Andalucía, el Patio de los Naranjos del Museo Juan de Tejeda y el Patio del Fundador del Museo San Alberto.
📍 “Córdoba de los Patios” se podrá disfrutar el viernes 27 de septiembre de 17:00 a 20:00 horas, con entrada libre y gratuita. El cierre es en el Cabildo Histórico de la Ciudad a cargo del «Show de Tremor», un espectáculo de malambo, bombos y boleadoras a cargo de la Compañía Tremor.
✔️ Deslizá la imagen para conocer la ubicación de todos los patios. Si querés conocer la  grilla completa podés ingresar en la web de la municipalidad www.cordoba.gob.ar
#Cuchá
#Córdoba #turismo #cultura #historia</t>
  </si>
  <si>
    <t>https://www.instagram.com/p/DAZZbkPxfu6/</t>
  </si>
  <si>
    <t>🔹 Desde hace un tiempo que se puede ver en las calles de Córdoba a cientos de voluntarios que mediante distintas actividades buscan acercar la justicia a la ciudadanía. Son miembros del Programa Referente Judicial Comunitario, una iniciativa de la justicia cordobesa para que sus trabajadores realicen voluntariados que fortalezcan su perfil de servidores públicos.
👍 Los participantes trabajan fuera de su horario laboral, en equipos que se distribuyen por los distintos barrios de la ciudad y en localidades del interior provincial. Mediante distintas estrategias se acercan a la comunidad para conocer las necesidades y problemáticas de los habitantes de cada zona territorial y generar puentes para acercarlos a la Justicia. 
🔎 Los equipos están conformados por magistrados, fiscales, asesores, empleados y funcionarios de todas las sedes judiciales. Intentan educar en derechos, detectar derechos vulnerados, orientar y acercar herramientas de acción a cada ciudadano que lo necesite. 
📌 Luego de reconocer el terreno en el que cada equipo se desempeña, llevan adelante distintas actividades, como por ejemplo: "Derecho al Pizarrón" (sobre los derechos en las comunidades educativas), "Es tu derecho, preguntá a la Justicia" (jornadas de orientación en la vía pública), "Hacernos eco" (junto a medios de comunicación) o "Vivenciando la labor judicial" (en donde se invitan a escuelas y ong's a los edificios del poder judicial).
ℹ️ En la web podés encontrar un mapa con la ubicación de cada equipo de Referentes Judiciales Comunitarios a lo largo del territorio provincial, por si necesitás contactarlos por algún motivo. Además, si querés conocer más sobre el programa podés ingresar a 👉 rjc.justiciacordoba.gob.ar. 
#Cuchá #Justicia #RJC 
#referentejudicialcomunitario #Córdoba</t>
  </si>
  <si>
    <t>https://www.instagram.com/p/DAiswPfxX5L/</t>
  </si>
  <si>
    <t>Se trata de una alternativa para purificar el aire de las grandes urbes promocionado la descarbonización de las ciudades y mejorando la calidad del aire, mediante la  aplicación de innovación tecnológica ambiental. 🌱
♻️ Esta es una apuesta de la empresa YPF en conjunto con investigadores de Conicet, que desde el año pasado vienen trabajando en la idea de crear y perfeccionar árboles líquidos, los cuales actúan como una instalación para cultivos masivos de algas productoras de oxígeno, disminuyendo la cantidad de dióxido de carbono en el aire (CO2).
🆔️ El proyecto original fue diseñado por el Instituto de Investigación Multidisciplinar de la Universidad de Belgrado, Serbia. El cual es denominado como “Liquid 3” y tiene por objetivo mejorar la calidad del aire en espacios urbanos donde resulta poco viable la forestación. 
🌳 En nuestro país, estos dispositivos son construidos por Y-TEC: una empresa de investigación y desarrollo de la industria energética, creada en el año 2013 por YPF y CONICET. En este contexto, el año pasado instalaron la primera unidad de prueba con resultados satisfactorios, por lo que desde la compañía esperan multiplicar las unidades de árbol líquido durante todo el 2024. ✅️
#Cuchá
#YPF #CONICET #energía #forestación #urbano</t>
  </si>
  <si>
    <t>https://www.instagram.com/p/C5TGMwSu4VW/</t>
  </si>
  <si>
    <t>🏛️ En la ciudad cordobesa de Oliva se asienta desde 1995 el Museo Nacional de Malvinas (MUNAM), espacio que cuenta con más de cinco mil objetos que formaron parte de la guerra en las islas del sur argentino entre abril y junio de 1982. Este espacio, que también exhibe aviones de la Fuerza Aérea y un helicóptero.
🛩️ El MUNAM es el resultado de la persistencia de Gabriel, su gestor, quien a la edad de apenas 12 años en 1982 comenzó a contactarse mediante cartas y personalmente con familiares de los héroes y con los propios veteranos para expresarles su admiración y gratitud. A partir de estos intercambios, surgió en Gabriel la idea de construir un lugar con objetos que preservara la gesta de Malvinas para las futuras generaciones. Uniformes y cascos, balas, caponas de gala, tableros de avión, borceguíes y gorras, fotos, cartas y banderas argentinas, placas y cuadros se exhiben hoy en el MUNAM como un registro vivo de aquella guerra.
🎖️ En su presentación, los gestores del museo destacan que se trata de "un espacio dinámico, interactivo, cultural e histórico que custodia una de las colecciones más importantes para el sentir de nuestra sociedad. Su objetivo es resguardar, revalorizar, difundir y reconstruir un fragmento de la historia de nuestro país que aún no ha sido debidamente tratado. Pero fundamentalmente, intenta rendir homenaje a tantos hombres anónimos que lucharon por la patria, muchos de los cuales perdieron sus vidas".
🗓️🕘 El Museo a cielo abierto puede visitarse sin costo en cualquier momento del año. El sector cerrado tiene horarios de lunes a viernes de 9 a 12 y de 15 a 19 horas, y fines de semana y/o feriados solo con turno previo. Para solicitar turno en Visitas Guiadas, por favor comuníquese con nosotros.</t>
  </si>
  <si>
    <t>https://www.instagram.com/p/C5Qnh3-L0E1/</t>
  </si>
  <si>
    <t>▶️ A través de la Resolución 13/2024 publicada en el Boletín Oficial, el Ente Nacional de Comunicaciones (Enacom) terminó de liberar los precios de los servicios de telefonía fija, móvil, internet y televisión paga por cable o satélite. 
🔎 Durante la pandemia de Covid-19 y la cuarentena que derivó en el teletrabajo y clases a distancia a nivel nacional, la por entonces gestión de Alberto Fernández declaró como servicios públicos esenciales a los servicios TIC y se arrogó la potestad de fijar los aumentos tarifarios mediante el Enacom. En dicho momento, las grandes empresas se habían presentado ante la justicia para solicitar la derogación de la medida.
🌐 Con la nueva disposición, las empresas de telecomunicaciones recuperan la capacidad de fijar libremente sus precios, algo que el organismo regulador justifica como necesario para "salvaguardar las reglas que permitan el desarrollo de un mercado en competencia".
📝 En el comunicado se afirma que “esta libertad de precios también puede incentivar la inversión en mejoras de infraestructura y expansión de servicios, ya que los mayores ingresos obtenidos pueden ser reinvertidos en el desarrollo y modernización de las redes y tecnologías. En conjunto, estas medidas pueden impulsar la innovación y la calidad de los servicios ofrecidos, beneficiando a largo plazo tanto a las empresas del sector como a los consumidores mediante una mayor variedad y calidad de opciones disponibles”.
#Cuchá #Telefonía #Internet #Cable #Enacom</t>
  </si>
  <si>
    <t>https://www.instagram.com/p/C8wrN4XRbsw/</t>
  </si>
  <si>
    <t>ℹ️ Chau Papel, una campaña paradójica.
📌 Hace unos días la Municipalidad de La Calera lanzó su iniciativa para dejar de imprimir, desde julio, los cedulones de agua y propiedad. La polémica se desató cuando para anunciar la medida, implementó una campaña publicitaría en la vía pública con gigantografías y entrega de folletos impresos en papel.
💬 Ante las críticas, el intendente municipal, Fernando Rambaldi, salió a declarar que la campaña está realizada con “con papel reciclable y tintas ecológicas”. Además, agregó que “es finita en el tiempo” porque “durará apenas un par de meses”.
#Cuchá #LaCalera</t>
  </si>
  <si>
    <t>https://www.instagram.com/p/C8vEwGbRsTa/</t>
  </si>
  <si>
    <t>Javier Milei cumple hoy 200 días a cargo del poder ejecutivo nacional, inaugurando, como él mismo dice, el primer gobierno libertario de la historia en el mundo. De ese tiempo, ejerció efectivamente el mando en el país 160 días, ya que el resto estuvo viajando por el mundo. ✈️
¿Cómo viene este experimento a seis meses de gestión? Definitivamente, la característica más sobresaliente de este proceso es el alto nivel de confrontación que sostiene con amplios sectores de la oposición política a su gobierno. ⚡
Durante estos 200 días, la inflación ha alcanzado un 65%, el desempleo ha aumentado del 5.7% al 7.7%, y la pobreza y la indigencia han crecido notablemente. Además, ha realizado 9 viajes internacionales, acumulando 40 días fuera del país y recorriendo más de 191,000 km. 📊</t>
  </si>
  <si>
    <t>https://www.instagram.com/p/C8t_4waNBTz/</t>
  </si>
  <si>
    <t>🚨 El comandante general Juan José Zuñiga intentó tomar la sede de gobierno del Estado Plurinacional de Bolivia, desplazándose en un tanque acompañado de vehículos militares en la plaza principal de La Paz. 🇧🇴
⚠️ El presidente Luis Arce condenó los intentos golpistas y convocó a los distintos sectores democráticos a movilizar y defender la democracia frente a los sectores que intentan desestabilizar al gobierno.
📢 Por su parte, el ex presidente e histórico referente Evo Morales llamó a un paro general por tiempo indeterminado y al "bloqueo de caminos" para evitar "que las Fuerzas Armadas violenten la democracia y amedrenten al pueblo".
🌍 Distintos mandatarios y referentes a nivel mundial expresan su preocupación y rechazo ante este intento de golpe que afecta nuevamente al vecino país. Por el momento, ninguna autoridad del gobierno argentino se ha expresado al respecto.</t>
  </si>
  <si>
    <t>https://www.instagram.com/p/C8sYCPRR_NO/</t>
  </si>
  <si>
    <t>El programa de ajuste que lleva adelante el presidente Javier Milei comienza a mostrar indicios alarmantes para la economía del país. En lo que va del primer trimestre del año, el desempleo aumentó en 7,7% y la caída del PBI fue del 5,1%.
Ambos indicadores fueron difundidos por el INDEC, dejando expuesto el “éxito” de la lucha contra la inflación. Aunque es cierta la caída y estancamiento de la inflación, los números del Producto Bruto Interno, sumado al creciente desempleo, muestran a las claras el fracaso del plan económico ultraliberal de Milei.
Dos de los indicadores mas duros del informe,  son la caida en la construcción (19,7%) y en la industria manufacturera (13,7%). Sectores que representaron el mayor deterioro en el primer trimestre del año.
Hay que resaltar que la baja en la inflación se debe, en gran parte, a la pérdida de los salarios reales y de las jubilaciones, producida tras la última devaluación del peso, en diciembre pasado. Esto provocó una estrepitosa caída del consumo, lo que generó, a su vez, más despidos y recesión. 
Para leer la nota completa podés ingresar a www.cucha.com.ar o al link de la bio
#Cuchá</t>
  </si>
  <si>
    <t>https://www.instagram.com/p/C8raEP9xs3e/</t>
  </si>
  <si>
    <t>En el marco del Día Internacional contra el Abuso de Drogas, el cual se conmemora cada 26 de junio, la Municipalidad de Córdoba llevarán a cabo la tercera edición de la expo #CórdobaPreviene. 💪
👉 Hasta el domingo 30 de junio se realizarán distintas actividades en diversos puntos de la ciudad, con una carpa principal en la plaza San Martín. En donde se expondrán stand informativos, muestras, juegos interactivos, conversatorios, talleres y números artísticos.
💪 El objetivo es desarrollar diferentes iniciativas de promoción frente a la problemática de las adicciones para poder visibilizar las distintas alternativas de prevención, atención y asistencia que existen en la ciudad de Córdoba.
▫️ Durante la semana participarán instituciones de salud, comunidades terapéuticas, movimientos sociales, las universidades, la iglesia, SEDRONAR y la subsecretaría de Salud Mental y Adicciones de la Municipalidad de Córdoba.
👌 Si querés conocer la grilla completa de actividades podés ingresar a la web → cordoba.gob.ar/semana-de-la-prevencion-de-las-adicciones/
#Cuchá</t>
  </si>
  <si>
    <t>https://www.instagram.com/p/C8p2nBJxZCW/</t>
  </si>
  <si>
    <t>👏🏼 En Despeñaderos, a 50 kilómetros de la Ciudad de Córdoba, una novedosa iniciativa combina la acción contra el cambio climático con el abordaje integral de las violencias de género.
♻️ "Re Circular: Mujeres Resilientes" es un emprendimiento en el que se reutilizan los deshechos plásticos de un elemento muy común en esta zona agropecuaria como son las silo bolsas. Con ellas se genera, a partir de un proceso de termofusión, una tela con la que se producen carteras, bolsos, billeteras, cartucheras, almohadones y otros objetos. Además, la iniciativa busca ser un espacio de contención y un ingreso económico para quienes participan, en este caso un grupo de mujeres víctimas de violencia de género.
✅ Re Circular se gestó en Punto Mujer, un programa de acompañamiento para víctimas de violencia doméstica. En esas charlas surgieron algunas de las principales problemáticas compartidas por las víctimas: la imposibilidad de tener autonomía económica y la falta de espacios de socialización. Así, en el año 2022 el proyecto vio la luz. Para llegar a lo que es hoy, en una primera instancia hubo que capacitar a las participantes y esto se logró gracias a una articulación con la carrera de Diseño Industrial de la Universidad Nacional de Córdoba. La municipalidad aportó un galpón para el funcionamiento, ubicado a una cuadra y media del Punto Mujer local, y diversas máquinas: una plancha de calor, una máquina de coser industrial, una impresora 3D y una sublimadora. Hoy, los productos resilientes se comercializan en una tienda para emprendedoras que el municipio habilitó en el centro comercial Becerra, y también trabajan a pedido. 
▶️ Si querés conocer más, lee la nota completa haciendo click en el link de la bio o ingresando a 👉 www.cucha.com.ar
#Cuchá #Inclusión #Género #Equidad #Ambiente #EconomíaCircular</t>
  </si>
  <si>
    <t>https://www.instagram.com/p/C8pDoByxiT8/</t>
  </si>
  <si>
    <t>Se cumplen 24 años sin el “Potro” Rodrigo. Era el año 2000 y el cantante se encontraba en la cúspide de su carrera musical. Durante el verano, ofreció un concierto ante cien mil personas en Mar del Plata y logró un récord en el Luna Park con 13 presentaciones. 🎶 Realizando, a su vez, intensas rutinas de más de 20 shows por semana en discotecas, eventos y programas de televisión para promocionar su álbum: "A 2000". 
😥 Tristemente, la vida de Rodrigo se vio truncada en la madrugada del 24 de junio en un accidente automovilístico en la autopista Buenos Aires-La Plata. El músico venía de cantar en un boliche bailable de City Bell cuando la camioneta que conducía perdió el control, ocasionando su muerte y también la de  Fernando Olmedo, hijo del comediante Alberto Olmedo.
🥂 Hoy brindamos para recordar al Potro Rodrigo y te compartimos las cinco canciones más escuchadas en Spotify
1- Ocho Cuarenta
2 - Amor Clasificado
3 - Lo mejor del amor
4 - Fuego y Pasión
5 - Qué Ironía
#Cuchá</t>
  </si>
  <si>
    <t>https://www.instagram.com/p/C8nRN1hxty5/</t>
  </si>
  <si>
    <t>👉 En este 2024 hay 2255 personas cursando estudios en contexto de encierro, que es la modalidad del sistema educativo para las personas que pasan por una situación de privación de libertad. Del total, 755 se encuentran cursando sus estudios de nivel primario y 1.500 el nivel secundario. 
📍 En los Establecimientos Penitenciarios de Bouwer, Cruz del Eje, Villa María, San Francisco, Río Cuarto y Villa Dolores funcionan el CENMA Saleme de Burnichon, el CENMA N° 215, el CENMA Cruz del Eje, el CENMA San Pedro, el CENMA San Francisco, el CENMA M.A.O, el CENMA N°73 Dr. A. Jauretche y sus Anexos; además de las escuelas primarias y CENPAs que brindan la educación primaria y secundaria para los jóvenes y adultos alojados en esos espacios carcelarios.
📖 Por otra parte, en el Centro Socio Educativo Complejo Esperanza dependiente de la Secretaría de Niñez, Adolescencia y Familia (SeNAF), se trabaja en articulación con la oferta educativa del Programa de Inclusión para la Terminalidad de la Educación Secundaria y Formación Laboral (PIT) y con la Escuela Paulo Freire el nivel primaria.
✨ Además, en cada una de las instituciones en contextos de encierro se implementan proyectos educativos y culturales con el objetivo de fortalecer la reflexión colectiva y la producción de conocimientos situados y de saberes propios del mundo del trabajo.
#Cuchá #Educación</t>
  </si>
  <si>
    <t>https://www.instagram.com/p/C8iM3ypxybL/</t>
  </si>
  <si>
    <t>🇦🇷 Después de varios años de campañas militares y una vida entregada a la libertad de los territorios de América del Sur, la salud de Belgrano empezó a debilitarse debido a problemas gastrointestinales, fiebre tifoidea y reumatismo. En 1820, debilitado, empobrecido y traicionado por varios compatriotas, Belgrano decidió emprender su retorno desde Tucumán hacia Buenos Aires. 
☀️ En el camino se alojó en la Estancia Jesuítica Caroya, en el mismo lugar donde se produjeron, algunos años atrás, las armas para los ejércitos libertadores liderados por Belgrano y, posteriormente, por José de San Martín. Sin dinero, solicitó ayuda al Gobierno Provincial que se la negó. Fue un vecino de la ciudad, Carlos del Signo, quien finalmente ayudó al prócer enviándole poco más de 400 pesos para que pudiera continuar su viaje.
📜 Durante su estadía en Caroya, Belgrano redactó una de sus últimas cartas, en la cual agradeció a Del Signo, por su generosa donación. Así pudo continuar su trayecto hasta Buenos Aires, adonde llegó seriamente enfermo. Tres meses después moriría en la absoluta pobreza, pese a que su familia había sido una de las más acaudaladas del Río de La Plata antes de que Belgrano se comprometiera con la causa de la independencia.
Si querés conocer más sobre esta historia podés leer la nota completa haciendo click en el link de la bio o ingresando a 👉 www.cucha.com.ar.
#Cuchá #20DeJunio #ManuelBelgrano 
#DíaDeLaBandera #Belgrano</t>
  </si>
  <si>
    <t>https://www.instagram.com/p/C8cDsVYxe1I/</t>
  </si>
  <si>
    <t>🎓 En el marco de la Semana de la Prevención, el viernes 28 de junio se presentó la Diplomatura “Estrategias y Herramientas para el Abordaje Integral de la Salud Mental y los Consumos Problemáticos”.
👨‍🏫 Para esta primera clase, se contará con la presencia de Alfredo Carballeda, Licenciado en Servicio Social (UBA), Diplomado Superior en Ciencias Sociales con mención en Sociología (FLACSO) y Magíster en Trabajo Social (UNLP).
👉🏼 Esta diplomatura está destinada a personas que trabajan específicamente en el ámbito de la salud mental y los consumos problemáticos, tanto profesionales como no profesionales.
🕘 Hora: 9:00 a 13:00 hs 
🏢 Lugar: Pabellón de los Reformistas, UNC 
📍 Modalidad: Presencial. Una clase por mes, de junio a diciembre.
Organizan: 
Universidad Nacional de Córdoba: Facultades de Ciencias Médicas, Psicología y Ciencias Sociales. 
Municipalidad de Córdoba 
Secretaría de Salud 
Subsecretaría de Salud Mental y Adicciones.</t>
  </si>
  <si>
    <t>https://www.instagram.com/p/C8aeFAmvMii/</t>
  </si>
  <si>
    <t>El tres veces gobernador de Tucumán y ex senador, José Alperovich, fue condenado a 16 años de prisión por el abuso sexual contra su sobrina. La denuncia datan de los años 2017 y 2018, cuando su sobrina y ex asesora, denunciara nueve hechos de violación tanto en Buenos Aires como en Tucumán. 
Durante todo el proceso de juicio, declararon casi 70 testigos en el Tribunal Oral en lo Criminal Nº 29. En los alegatos finales, el fiscal Sandro Abradales definió este caso como “un juicio sobre la impunidad del poder” y pidió una condena de 16 años.
Por su parte, los abogados de la víctima habían solicitado una condena de 22 años de cárcel, mientras que la defensa de Alperovich había solicitado la absolución por supuesta “falta de pruebas”.
Cabe resaltar que el exgobernador no hizo uso de sus últimas palabras de defensa y le solicitó al juez poder esperar la sentencia en su casa, lo que fue denegado. Por este motivo, tuvo que esperar la sentencia en el edificio de tribunales con custodia policial especial.
Esta es una condena histórica para el país ya que se trata de la primera vez que un exgobernador va a prisión por abuso sexual agravado en reiteradas oportunidades. 
podés leer la nota completa en www.cucha.com.ar o en el link de la bio
#Cuchá 
#Alperovich #tucuman #actualidad</t>
  </si>
  <si>
    <t>https://www.instagram.com/p/C8YAn7CxKka/</t>
  </si>
  <si>
    <t>✍️ La Agencia Córdoba Cultura abrió la convocatoria a escritores para participar del 7° Concurso de Relatos Humorísticos Alberto Cognigni, el certamen internacional que se consolida como uno de los de mayor importancia en el género, debido al nivel de convocatoria y la calidad de las obras que se postulan cada año.
📅 Las inscripciones estarán abiertas hasta el lunes 1 de julio. Podrán participar todas aquellas personas mayores de 18 años que presenten relatos originales e inéditos de su autoría en idioma castellano, sin limitación de nacionalidad o lugar de residencia.
📨 Cada participante podrá presentar hasta dos relatos. Para ello deberá enviar cada postulación individualmente. La obra estará firmada con pseudónimo. Para ser admitido, los postulantes deberán inscribirse exclusivamente enviando un correo a conlitpensarconhumor@gmail.com. En el asunto deberá indicarse el pseudónimo del participante y el título de la obra, entre comillas.
🏆 El concurso tiene una categoría especial para el humor cordobés, aquellos autores que deseen postularse en esta categoría deberán enviar un email con la misma modalidad y aclarando en el asunto del correo a continuación del nombre del cuento y entre paréntesis que participa de esta categoría (Humor cordobés).
🥇 El primer premio será de $160.000, el segundo $140.000, el tercero $120.000 y el premio único “Humor Cordobés” será de $100.000.
🎉 Este certamen rinde homenaje, año tras año, al maestro del humor y creador de la Revista Hortensia, el bellvillense Alberto Cognigni 📖.</t>
  </si>
  <si>
    <t>https://www.instagram.com/p/C8W4ukHonRt/</t>
  </si>
  <si>
    <t>🏠 El Observatorio Social y Cultural de la Universidad Nacional de Córdoba (UNC) presentó datos preocupantes sobre el acceso a la vivienda en el Gran Córdoba. Según los resultados de la investigación, el panorama habitacional resulta desalentador para una parte significativa de la población, especialmente para aquellos con menores ingresos.
📉 La compra de una vivienda se encuentra restringida para hasta el 40% de la población del Gran Córdoba, perteneciente a los deciles de menores ingresos. Además, el 60% de la población accede a solo el 10% del territorio del aglomerado. De manera adicional, el 50% del territorio no resulta asequible para más del 80% de la población.
⚖️ Una particularidad observada es la aparente "inequidad positiva" en el acceso al suelo. Aunque la mayor cantidad de territorio resulta asequible para los deciles de menores ingresos, estos espacios se encuentran prácticamente inhabitables debido a la falta de bienes y servicios públicos esenciales. El 45% del área de estudio excluye incluso al sector de menores ingresos, mientras que el 50% de la población de menores ingresos logra acceder a un 77% del territorio.
🏢 En el mercado de alquiler, la situación no mejora. Solo el 10% de las viviendas en alquiler resultan accesibles para los sectores medios, mientras que más del 30% se destinan exclusivamente a los deciles de mayores ingresos. Las desigualdades se acentúan aún más para los hogares con jefatura femenina: el 50% de estos hogares no pueden alquilar en el Gran Córdoba. Además, los hogares con jefatura de jóvenes, adultos mayores o aquellos en ramas de actividad como la construcción o el empleo doméstico enfrentan mayores dificultades de acceso.
🔍 Estos datos son resultados del proyecto "La configuración socio-espacial de las desigualdades", impulsado por el Observatorio Social y Cultural para el Desarrollo Sostenible (SECYT - UNC), que tiene como objetivo reconocer y cuantificar los procesos de desigualdad urbana.
Placas elaboradas por el Observatorio Social y Cultural de la Universidad Nacional de Córdoba (UNC)
✏️ Nota completa en 👉 cucha.com.ar</t>
  </si>
  <si>
    <t>https://www.instagram.com/p/C8Vbk7vuVYh/</t>
  </si>
  <si>
    <t>📢 La Facultad de Artes de la Universidad Nacional de Córdoba organiza un Conversatorio con la reconocida actriz Érica Rivas sobre "feminismos y artivismos". El encuentro se propone como un recorrido por el trayecto de su carrera y cómo la misma estuvo atravesada por los feminismos, poniendo en diálogo el activismo, las afectividades y lo interseccional junto al colectivo de @actricesfeministascordoba.
📍 La actividad será el día miércoles 19 de junio a las 17 hs en el Centro Cultural Universitario (Obispo Trejo 314). La moderación estará a cargo de Analía Juan y Mariela Serra. Organizan las cátedras de Poéticas del teatro moderno y contemporáneo, Metodología de la enseñanza teatral II, Actuación para Cine y TV y Problemática de la cultura y el teatro.
#Cuchá #Teatro #Conversatorio</t>
  </si>
  <si>
    <t>https://www.instagram.com/p/C8UU_-5xUks/</t>
  </si>
  <si>
    <t>En el marco de la 4ta Cumbre Mundial de Economía Circular, ♻️ representantes de las áreas de energía y ambiente de las provincias de Córdoba, Santa Fe, Entre Ríos, Tucumán, Salta y Jujuy firmaron un Acta Acuerdo para formar la Red Regional de desarrollo de combustible orgánico para transporte aéreo, fluvial y marítimo.
⛽ El objetivo de la red es ejecutar políticas públicas, proyectos y acciones para “descarbonizar los cielos”. Esto quiere decir que mediante la utilización de combustibles orgánicos, podemos reducir emisiones de carbono. 
🛢️ Cabe destacar que la Red Regional se centrará en el desarrollo productivo de combustible sostenible, pero también en la comercialización, el consumo e insumos asociados para diversos sistemas de transporte. Lo que representa un claro avance en materia ambiental y tecnológica. 
#Cuchá
#Biocombustibles #ambiente #cambioclimatico</t>
  </si>
  <si>
    <t>https://www.instagram.com/p/C8QU7QWRKJO/</t>
  </si>
  <si>
    <t>🌟 Se acercan dos fines de semana largos, y qué mejor que aprovecharlos para conocer algunas de las riquezas que ofrece nuestra provincia. Entre ellas destaca Villa Tulumba, un destino lleno de historia y belleza que ha sido reconocido internacionalmente como uno de los lugares más hermosos del mundo. Esta distinción forma parte de la propuesta Best Tourism Villages, organizada por la Organización Mundial del Turismo, que busca poner en el mapa a aquellos sitios que, aunque no sean ampliamente conocidos, ofrecen una experiencia turística valiosa y auténtica. 🌎
🏞️ Villa Tulumba, la localidad más antigua de Córdoba, cuenta con 2.500 habitantes y es un viaje en el tiempo con sus calles empedradas, casonas coloniales y las ruinas de una capilla de 1700. Declarada “Villa” en 1803 por Cédula Real de Carlos IV de España, su casco histórico conserva una arquitectura única de la época colonial. En sus alrededores se destacan los vestigios de los sanavirones, y su entorno natural invita a realizar caminatas y disfrutar de paisajes serranos. Tulumba formó parte del histórico Camino Real, y su economía se basaba en la cría y engorde de ganado mular, destinado al Alto Perú. 🐴
🇦🇷 Además de Villa Tulumba, otras localidades argentinas seleccionadas para la propuesta Best Tourism Villages son Los Chacayes (Mendoza), Urdinarrain (Entre Ríos), Campo Ramón (Misiones), Barrancas (Jujuy), Caviahue – Copahue (Neuquén), Saldungaray (Buenos Aires), Gaiman (Chubut) y Trevelin (Chubut). 🏡
🚗 Para llegar a Villa Tulumba, puedes tomar un transporte público o viajar en auto desde la ciudad de Córdoba. Accede a través de la Ruta Nacional 9, o de la Ruta Nacional 60, desviando por la Ruta Provincial 16 en Deán Funes o en San José de la Dormida. 🛣️</t>
  </si>
  <si>
    <t>https://www.instagram.com/p/C8Nn0GuM52u/</t>
  </si>
  <si>
    <t>📣 Mañana comienzan las actividades en Alta Gracia por la Semana del Che. Como ya es tradición desde hace 21 años, durante tres jornadas el Museo que ha llegado a ser reconocido mundialmente, ofrecerá de manera gratuita diferentes actividades y espectáculos para conmemorar el 86º natalicio de Ernesto «Che» Guevara.
✅ Entre los más destacados se encuentran la charla entre el dibujante Juan López y el escritor Horacio López Das Eiras (autor de “Rey de los Caminos”); el encuentro de escritores locales que tiene como grandes protagonistas a Nilda Moreschi y Cristian Moreschi; una charla íntima con Juan Martín Guevara, hermano del Che; la presentación del libro “Mundo Che”, de Darío Fuentes; un panel con representantes del Programa Cultural “Los Caminos del Che en la Argentina”; la 10º Vuelta “Por las Rutas del Che”; espectáculos musicales con las presentaciones de Maxi Ferrer, Mr. Rolf y Morardo Trío; y la presencia de dos grandes referentes intelectuales contemporáneos como son Atilio Borón y Alexia Massholder, que compartirán con los presentes la ponencia “La influencia cultural del Che en la formación de un joven intelectual argentino”.
🏡 La entrada al Museo será libre y gratuita durante los tres días, para que también puedan disfrutar de la muestra que recorre la vida del Che, desde su infancia en Alta Gracia, hasta su muerte en la guerrilla de Bolivia y su legado hasta la actualidad.
ℹ️ Podés consultar la grilla completa de actividades en 👉 https://altagracia.ar/eventos/semana-del-che/
#Cuchá #SemanaDelChe #AltaGracia #SantaMaría</t>
  </si>
  <si>
    <t>https://www.instagram.com/p/C8LHAmjRxSQ/</t>
  </si>
  <si>
    <t>Segunda parte de la entrevista a Lucas Torrice, Subsecretario de Salud Mental y Adicciones, donde explica la importancia del Manual para la Integración de la Red de Servicios y Cuidados en #SaludMental y #Adicciones.</t>
  </si>
  <si>
    <t>https://www.instagram.com/reel/C8IfFd_Rq_h/</t>
  </si>
  <si>
    <t>👏🏼 El estadio Julio César Villagra, en el barrio de Alberdi, fue el escenario del Primer Encuentro Nacional de clubes con Áreas de Inclusión. Durante dos jornadas, cerca de 20 instituciones de todo el país compartieron  experiencias de trabajo en materia de inclusión, convivencia y abordaje de la discapacidad en los clubes y con sus socias y socios.
👌🏼 Entre los clubes que participaron se puede mencionar a Newell's, River Plate, Atlanta, Estudiantes de Río Cuarto, Instituto, Talleres, Racing de Córdoba, Rosario Central, Sportivo Belgrano, 9 de Julio de Rafaela, Vélez Sarsfield, Club El Parque de Villa María, Chacarita Juniors y la Asociación Deportiva Ceibo.
📌 Una experiencia inédita para el intercambio, la articulación y la puesta en común del trabajo realizado sobre la convivencia y cómo las personas con discapacidad habitan los clubes.
#Cuchá #Deportes #Inclusión</t>
  </si>
  <si>
    <t>https://www.instagram.com/p/C8HiNa5xLV8/</t>
  </si>
  <si>
    <t>🌄 Las escuelas de montaña terminaron este viernes su ciclo lectivo 2023-24. Son tres instituciones primarias y una secundaria que mantienen un régimen de cursado diferenciado, distinto al habitual, debido a las condiciones de accesibilidad y/o ambientales donde se encuentran.
🏫 Estos establecimientos atienden a una población rural dispersa y una de sus características más particulares es que tienen clases en verano y sus vacaciones largas en invierno. Además, algunas cuentan con un albergue estudiantil en el que pueden dormir los estudiantes que tienen sus hogares más alejados.
📚 Son cerca de 50 jóvenes que asisten a estas escuelas y que volverán a clases el próximo 12 de agosto, cuando inicie el nuevo ciclo lectivo y en coincidencia con el cambio estacional. Los establecimientos son el Centro Educativo Ceferino Namuncurá, ubicado en el paraje Los Cerros, en Pampa de Achala; el IPEM 285 Anexo Los Cerros “José Gabriel Brochero”, de Pampa de Achala; la Escuela Leandro L. Alem, de Los Vallecitos (Calamuchita) y la Escuela Primaria Florentino Ameghino en el Cerro Champaquí.
#Cuchá #Educación</t>
  </si>
  <si>
    <t>https://www.instagram.com/p/C8F95D7RgHM/</t>
  </si>
  <si>
    <t>A 25 años del fallecimiento de Cris Miró, llega la serie “Ella”. 📽 ️ Una biopic original que relata la vida de la primera mujer trans en el mundo del espectáculo argentino. La serie está compuesta por ocho episodios de 30 minutos y está basada en la novela de Carlos Sanzol: Hembra, Cris Miró -  vivir y morir en un país de machos.
👉🏽 La biopic recorrerá la vida y trayectoria de de una de las exponentes más emblemáticas de la década del 90. La serie toma como punto de partida el año 1995, cuando Cris Miró es elegida como la primera vedette trans de la revista del Teatro Maipo en Buenos Aires. “Dejó atrás su vida y su género que no la representaba y construyó una identidad como Cris Miró”, se lee en la descripción oficial de la serie.
🎭 La actriz encargada de interpretar a la recordada vedette Argentina es la española Mina Serrano, de 26 años de edad, quien estudió arte dramático en Madrid lo que la llevó a tener diversos papeles en obras de teatro y ficción.
🎬 La serie se estrenará por TNT el 23 de junio a las 22 horas. Contará con nuevos episodios cada domingo y estará disponible, de forma completa, en Flow a partir del 24 del mismo mes.
📸 La foto pertenece al set de grabación de la serie. 
#Cuchá
#CrisMiro #vedette</t>
  </si>
  <si>
    <t>https://www.instagram.com/p/C8EzpwcxLKR/</t>
  </si>
  <si>
    <t>La #SaludMental ocupa cada vez más espacio en las agendas mediáticas, gubernamentales y de organizaciones en todo el mundo, dejando atrás prejuicios y estigmatizaciones que por años relegaron esta problemática. En Córdoba, las políticas de salud mental han avanzado con iniciativas como el Manual para la Integración de la Red de Servicios y Cuidados en Salud Mental y Adicciones, y la construcción de nuevos centros especializados. Para conocer un poco más sobre estas acciones, hablamos con Lucas Torrice, Subsecretario de Salud Mental y Adicciones de la Municipalidad de Córdoba. 
Nota completa en 👉 cucha.com.ar
#Cucha
#Entrevistas</t>
  </si>
  <si>
    <t>https://www.instagram.com/reel/C8DT-8nxVBH/</t>
  </si>
  <si>
    <t>🎭 "Ikapo, un vuelo por los márgenes" es la nueva obra de Cirulaxia Teatro, el colectivo que ya cumple 35 años de existencia en la escena cordobesa. La pieza presenta a 3 aedos dispuestos a recrear el mito de Ícaro, tal cual fue escrito. Poco tiempo pasa para que se pregunten ¿y si no hubiera pasado esto o lo otro? Entre algunos muñecos de madera, Ícaro, los invita a recorrer su historia, la anterior, la que nunca fue escrita. Él les regala la voz a esos personajes que en los otros mitos solo son nombrados y en el suyo parecen pasar desapercibidos. Así, Ίκαρο le da voz a los menos escuchados, a los ignorados, a los olvidados para reconstruir ahora sí y de una buena vez su propia historia que es suya, pero es la de muchos y muchas.
▶️ La obra se presentará el sábado 15 de junio a las 21:00hs en el Teatro Real (San Jerónimo 66, frente Plaza San Martín). Las entradas se pueden adquirir a través de autoentrada o en la boletería del Teatro, de miércoles a sábados de 10:00 a 20:00hs o antes del comienzo de la función.
ℹ️ "Ikapo, un vuelo por los márgenes" se volverá a presentar los domingos 23 y 30 de junio en Espacio Cirulaxia Teatro (Pasaje Perez 12, Zona ex Abasto).
#Cuchá #Teatro #Cultura</t>
  </si>
  <si>
    <t>https://www.instagram.com/p/C8CnA-jRPF6/</t>
  </si>
  <si>
    <t>🎬 La tercera edición del Festival Monumental Sierras ya tiene fecha: será del 16 al 18 de agosto en Alta Gracia. El evento tuvo gran éxito en sus primeras dos ediciones y la organización ya está trabajando en las diversas actividades que se programan para esos días, que incluyen proyecciones de películas, charlas y exposiciones.
📽️ La sede del Festival será el Cine Teatro Monumental Sierras, un escenario emblemático y que es uno de los de mayor capacidad de toda la provincia. Este "coliseo" fue inaugurado en 1954 y en su momento llegó a ser el segundo cine más importante de Latinoamérica. Fue restaurado en 2019 respetando su estilo original y desde el 2022 alberga a uno de los festivales de Cine más importantes del interior provincial. 
▶️ Por otra parte, se lanzó la convocatoria a realizadores y realizadoras de cine de todo el territorio argentino para participar de la «Competencia Oficial de Cortometrajes», una sección en la que se realizará una preselección y un jurado designará al ganador del festival, que se llevará un premio. Los cortos seleccionados serán proyectados durante el Festival.
🎞️ La inscripción es libre y gratuita. Los interesados en participar deben inscribir su película a través de la plataforma online, completando el Formulario de Inscripción Oficial de la Competencia de Cortometrajes. Además, la organización está recibiendo voluntarios para apoyar en diferentes áreas del festival.
#Cuchá #Cine #Cultura 
#AltaGracia</t>
  </si>
  <si>
    <t>https://www.instagram.com/p/C7-IATmRNbI/</t>
  </si>
  <si>
    <t>🙌🏼 El Polo Deportivo Kempes recibirá este sábado el primer torneo internacional de goalball. Se trata del único deporte paralímpico creado específicamente para personas ciegas y con discapacidad visual, es decir no es un deporte "adaptado", sino que fue concebido así.
🏐 Esta competencia mundial del más alto nivel, que aterrizará en Córdoba, será fiscalizada por FADeC (Federación Argentina de Deportes para Ciegos), en la que competirán las selecciones de Argentina, Brasil, entre otras. Todos los partidos se disputarán el día sábado 8 de junio a partir de las 09:00 hs en el gimnasio sur del estadio Kempes, y la entrada será libre y gratuita.
▶️ El juego se desarrolla entre dos equipos de tres jugadores en una cancha interior con líneas táctiles, y se disputan dos tiempos de 12 minutos cada uno. En cada extremo hay un arco de 9 metros de ancho por 1,3 de alto, donde los jugadores del equipo contrario deben lanzar la pelota, que cuenta con sonidos, rodando por el piso para anotar.
🔕 El estadio debe permanecer en silencio durante el partido, permitiendo a los jugadores escuchar la pelota sonora. Se permite a los espectadores gritar y aplaudir solo cuando se marca un gol. 
📌 El formato del torneo denominado «Córdoba te Incluye» será de todos contra todos, clasificando para la final a los dos primeros, mientras que el tercero y cuarto disputarán el último escalón del podio.
#Cuchá #Deportes #Goalball</t>
  </si>
  <si>
    <t>https://www.instagram.com/p/C76zlRHxqP7/</t>
  </si>
  <si>
    <t>📌 En el marco de la causa que investiga el triple lesbicidio de Barracas, la Justicia procesó a Julio Barrientos por el delito de homicidio doblemente agravado, pero no tuvo en cuenta los agravantes y descartó que se tratara de  femicidios agravados por el odio al género o a la orientación sexual, identidad de género o su expresión.
ℹ️ Hace cerca de un mes, Justo Barrientos arrojó una molotov en la habitación de la pensión de Barracas donde dormían Pamela Cobbas, Roxana Figueroa, Andrea Amarante y Sofía Castro Riglos; todas ellas fallecidas tras el ataque, a excepción de Castro Riglos quien logró sobrevivir pero quedó con graves heridas en el cuerpo. 
🔎 A pesar de la crueldad con la que fue cometido el ataque y la historia de hostigamiento relatada en la causa contra Barrientos, quien trataba como "engendros" a las cuatro mujeres, el juez Rabbione decidió procesar al agresor pero no tuvo en cuenta las motivaciones del ataque y descartó que se tratara de un crimen de odio. El procesamiento no describe el móvil, describe cómo fue el ataque, hace el análisis de la escena, el medio utilizado para generar el fuego, pero en ningún momento toma en cuenta la motivación y existen frondosos antecedentes del atacante de amenazas e insultos contra las víctimas por haber sido lesbianas.
⏩ En Argentina, en 2012 la ley 26.791 introdujo reformas en varios incisos para criminalizar de modo agravado homicidios relacionados con la violencia de género. El inciso 4°del artículo 80 (que alude a los homicidios) se amplió incluyendo de modo específico los crímenes de odio para tutelar a grupos especialmente victimizados por su identidad de género y orientación sexual, como el caso de lesbianas, gays, bisexuales, transexuales, travestis, transgéneros, e intersexuales (LGBTI).
#Cuchá</t>
  </si>
  <si>
    <t>https://www.instagram.com/p/C748WeoRoP6/</t>
  </si>
  <si>
    <t>📝 El juez federal Pablo Montesi declaró prescripta la causa por la toma del Pabellón Argentina de la Universidad Nacional de Córdoba, y así quedaron sobreseídos los 17 estudiantes que se encontraban imputados. 
🔎 La “toma” del edificio fue en 2018 y se prolongó por 31 días, desde el 28 de agosto hasta el 28 de septiembre. Los estudiantes exigían mejoras en las condiciones educativas y se oponían a los recortes presupuestarios. Durante varios días, el edificio fue el centro de las protestas, atrayendo la atención de la comunidad académica y de la sociedad en general.
📌 Según la acusación durante ese período se impidió el ingreso de empleados, autoridades, e investigadores a las instalaciones de la casa de altos estudios. Los estudiantes fueron imputados por la supuesta comisión de los delitos de usurpación por despojo y turbación de la posesión, artículo 181 incisos 1 y 3 del Código Penal.
💬 En la reciente sentencia, el juez considera que la acción penal está “prescripta a partir del 21 de mayo del presente año”.
#Cuchá</t>
  </si>
  <si>
    <t>https://www.instagram.com/p/C74n8IOxJ_I/</t>
  </si>
  <si>
    <t>⏩ El Gobierno Provincial presentó la actualización de los listados de animales nativos categorizados de acuerdo a su estado de conservación, es decir, según el riesgo de extinción en el que se encuentran. Esto surge a partir de la necesidad de contar con información local sobre las especies de vertebrados amenazadas (mamíferos, aves, reptiles, anfibios y peces), considerando variables que afectan de manera directa sobre los animales o sobre sus hábitats.
🔎 A partir del trabajo realizado, se identificaron especies de mamíferos que se encuentran en "Peligro Crítico" como el guanaco, el aguará guazú , el carpincho y el tapetí. También están los que se hallan en "Peligro" como el oso melero, el gato del pajonal, el pecarí de collar, y varias especies de tuco-tuco.
🕊️ El listado de aves es el más extenso y el que mayor cantidad de especies tiene en "Peligro", como el loro hablador, el rey del bosque y el águila coronada. Entre las que especies que se encuentran "Amenazadas", se destaca el cóndor andino, el halconcito gris; y de las especies "Vulnerables" se puede observar la reina mora y el pepitero gris, el flamenco austral y el águila mora.
ℹ️ En la lista de anfibios, se encuentra el sapo de Achala (Rhinella achalensis), como una de las principales amenazadas. Se trata de una especie endémica y según los especialistas su población declinó en los últimos años, por lo que es importante continuar sus estudios.
📌 En lo que es peces se pueden encontrar tres especies de mojarras en peligro crítico y el bagre, en peligro. En el grupo de reptiles, algunas especies que se encuentran en peligro son el lagarto verde de Achala, la lampalagua y la tortuga de tierra.
🔍 Cabe resaltar que la categorización de especies se llevó a cabo en articulación entre diversos grupos de investigación de CONICET y el ministerio de Ambiente de la provincia. 
#Cuchá #Ambiente</t>
  </si>
  <si>
    <t>https://www.instagram.com/p/C72hYU5xJoc/</t>
  </si>
  <si>
    <t>Atenas de Córdoba venció en la final de la conferencia Norte al equipo de Suardi, con un ajustado resultado de 70 a 62. 🏀 Con este triunfo el Griego se alzó con el resultado global por 3-2, en lo que fue el quinto encuentro entre ambos equipos. 
👉 Después de una primera mitad reñida, el buen trabajo en defensa y sumado al goleador de la noche (José Montero) con 20 puntos, el local logró superar con mayor tranquilidad a Suardi en el último cuarto. 
💪 En este marco, la finalísima se disputará entre el ganador de la conferencia Norte (Atenas) y el ganador de la conferencia Sur, Racing de Chivilcoy, que dejó en el camino a Villa Mitre de Bahía Blanca (3-1).
La serie se jugará a mejor de cinco partidos y el premio será el ascenso a la Liga Nacional de Basket. ✅️
#Cuchá
📸 Javier Ferreyra / La Voz</t>
  </si>
  <si>
    <t>https://www.instagram.com/p/C71cc7IROJ3/</t>
  </si>
  <si>
    <t>🗣️ El próximo domingo se presentará “Del amor, los pájaros y la gente”, un homenaje a Hamlet Lima Quintana, en el Teatro Real. También conocido como el poeta del canto, Lima Quintana fue autor de más de cuatrocientas canciones, algunas de las cuales forman parte del repertorio histórico de nuestro folclore como La Amanecida, Zamba para no morir o la Zamba del Duraznillo.
📚 Formó parte del Movimiento del Nuevo Cancionero, pero además fue periodista y activista cultural. Escribió más de 30 libros, 23 de los cuales son de poesía. Solía afirmar: “El arte tiene dos caminos y son muy claros. No hacer concesiones es el más largo y difícil pero el único realmente perdurable; el negocio es fácil y efímero, se gana dinero pero esa no es la meta del arte, sino hacer la obra”.
📖 En la 2º edición de la Noche de las Lecturas, se celebrarán los 100 años del nacimiento de Lima Quintana a través de un espectáculo que contará con arreglos orquestales exclusivos sobre obras cumbres e icónicas de la música popular y folklórica argentina a cargo de Marco Cordero. Participarán la Orquesta de Cuerdas Municipal de Córdoba bajo la dirección de Santiago Ruiz Juri, Mario Díaz en la voz líder, el grupo vocal Nueve Octavos bajo la dirección de Sebastián Tello y cantantes invitados.
✅ La cita es este domingo 9 de junio a las 20 en la Sala Carlos Giménez del Teatro Real. Las entradas valen $6000 y se adquieren en autoentrada.com y en la boletería del teatro.
#Cuchá #HamletLimaQuintana 
#LimaQuintana #Poesía #NocheDeLasLecturas</t>
  </si>
  <si>
    <t>https://www.instagram.com/p/C7z3O2Nxqcu/</t>
  </si>
  <si>
    <t>🎭 Brodda Teatro Producciones cumple 10 años y lo celebra con el estreno en Córdoba de "La Sala Roja" de Victoria Hladilo. Mientras esperan la llegada de la directora del jardín, la reunión de padres se convierte en un torbellino de conflictos, reproches y revelación de secretos. Una comedia para toda la familia.
📌 La obra se presentará todos los viernes de junio a las 21 hs en el Teatro La Llave, ubicado en Avenida Gauss 5730. Las entradas se pueden comprar online o en la misma sala.
#Cuchá #Cultura #Teatro</t>
  </si>
  <si>
    <t>https://www.instagram.com/p/C7zfmAZRoxc/</t>
  </si>
  <si>
    <t>El Centro de Almaceneros y Comerciantes Minoristas de la Provincia de Córdoba publicó un informe que arrojó números contundentes sobre la crisis que se está viviendo en el país.
Según este trabajo el 50% de las familias cordobesas dejó “una comida” en el día y el 27% “sintió hambre”. Además, el 88,5% de los grupos familiares financió alimentos durante mayo.
En cuanto a otros indicadores sociales, el 57,8% de los hogares no pudo acceder durante mayo del 2024 a la totalidad de los alimentos que conforman la Canasta Básica Alimentaria (CBA).
Luego, de aquellos hogares que sí pudieron acceder de manera total a la CBA sólo el 24,8% pudo hacerlo con recursos propios, mientras que el 75,2% restante debió ser asistido con algún tipo de ayuda estatal (mayoritariamente con AUH/Tarjeta Alimentar) para lograr ese objetivo).
Las ventas en volumen en comercios de proximidad, rubro Alimentos (carnicerías, almacenes, pollerías, fiambrerías, verdulerías, etcétera) cayeron durante mayo del 2024 un 29,6% comparadas con igual período del año anterior (sobre la misma cantidad de clientes), se informó.
Por su parte, la Canasta Básica Total alcanzó durante mayo del 2024 un importe de $ 998.792, suma que precisó durante ese período una familia de 4 integrantes para no caer bajo la línea de pobreza
#Cuchá</t>
  </si>
  <si>
    <t>https://www.instagram.com/p/C7y1k5uxsGn/</t>
  </si>
  <si>
    <t>El escándalo de los alimentos para los comedores populares es uno de los temas del momento, pero el tema comenzó hace un tiempo y ya cuenta con varios capítulos. Acá te hacemos un resumen de los principales hechos que tiene esta causa.
Desde comienzo de año las organizaciones sociales denuncian que el Gobierno Nacional no envía los alimentos con los que sostenían los comedores populares. Esto disparó una investigación del medio de comunicación El Destape, que descubrió miles y miles de toneladas de mercadería almacenada y a punto de vencerse. 
Cuando la información salió a la luz, el Gobierno en primera instancia la desmintió. Ante los trascendidos de imágenes y datos, optó por cambiar el discurso y decir que los alimentos existían pero que no estaban próximos a vencer, y que los comedores eran truchos y por eso no los distribuían. Finalmente, ante la abrumadora evidencia que siguió apareciendo, afirmaron que era una reserva ante casos de emergencias. 
Por su parte, el dirigente Juan Grabois realizó una denuncia penal que recayó en el juez Casanello, quien dispuso la inmediata distribución y ordenó allanamientos en los distintos depósitos. La investigación descubrió que mucha de la mercadería vence en los meses de junio y julio.
La ministra de Capital Humano, Sandra Pettovello, despidió a Pablo de la Torre, señálandolo como uno de los responsables de la desidia. Junto a De la Torre partieron numerosos funcionarios del área, en lo que parece una interna abierta. Además, trascendió un documento con más de 120 contratos que cobraban agentes externos de manera irregular (la mayoría rugbiers del Colegio La Salle), por más de un millón de pesos cada uno.
La causa parece que seguirá creciendo en los próximos días. Es que a diferencia de lo que dijo el vocero Manuel Adorni, la ministra de Capital Humano sí compró alimentos. Además, la denuncia contra Pablo de la Torre, quedó en manos de Ariel Lijo, el mismo juez que La Libertad Avanza impulsa para la Corte Suprema. Mientras tanto, el Gobierno se resiste a cumplir con la orden del juez Casanello y repartirá los alimentos a través de un convenio con la fundación Conin, a cargo del controvertido médico Abel Albin.</t>
  </si>
  <si>
    <t>https://www.instagram.com/p/C7xRYjexEU4/</t>
  </si>
  <si>
    <t>🚲 Quedó inaugurada la nueva ciclovía que conecta la ciudad de Córdoba con Estación Juárez Celman. Se trata de una arteria adoquinada de 1.600 metros destinada a ciclistas y peatones que se extiende desde el ingreso a Ciudad de los Niños hasta barrio Almirante Brown, en el límite entre ambos municipios. La obra contempló la instalación de 46 luminarias led, cestos de residuos y señalización vertical.
🛣️ Con esta obra el Ente Metropolitano Córdoba promueve el uso de medios de transporte sostenibles, la integración regional, además de incrementar la circulación segura y la infraestructura urbana para los vecinos.
✅ Además se construyó una pasarela peatonal de 15 metros de largo sobre el canal Maestro Norte, facilitando el tránsito de los vecinos entre ambas ciudades. Los trabajos se completaron con la pavimentación de 130 metros lineales de la calle Ibar Segura Funes que incluyó bocacalles de hormigón y cordones cuneta, un antiguo anhelo de la comunidad.
🔎 El Ente Metropolitano Córdoba agrupa a la ciudad capital y 15 localidades. Estas son Villa Allende, Agua de Oro, Bouwer, Mi Granja, Malagueño, Monte Cristo, Los Cedros, Saldán, Salsipuedes, Toledo, Mendiolaza, Colonia Tirolesa, Estación Juárez Celman, Malvinas Argentinas y La Calera. El organismo desarrolla políticas destinadas a la mejora de servicios públicos tales como el agua, la energía, el transporte, la salud, la conectividad, economía circular y seguridad ciudadana, entre otras.
#Cuchá #Córdoba #JuárezCelman 
#EstaciónJuárezCelman</t>
  </si>
  <si>
    <t>https://www.instagram.com/p/C7wWGw8O6PN/</t>
  </si>
  <si>
    <t>Con el propósito de aportar un instrumento abierto, incluyente y dinámico para facilitar el acceso de personas adultas mayores al uso de celulares y otras herramientas digitales, un equipo de egresadas de la Facultad de Ciencias de la Comunicación de la Universidad Nacional de Córdoba (UNC) elaboró un manual de alfabetización digital.
La elaboración del manual surgió en el marco de una serie de prácticas extensionistas que Stella Mary Brisuela, Ivana Aguirre y Valeria Auil desarrollaron desde 2019 en distintos ámbitos generados por la Universidad Nacional de Córdoba: el Programa Compromiso Social Estudiantil; la Red Tramado; y el Taller de Alfabetización Digital constituido como proyecto de extensión de la Facultad de Ciencias de la Comunicación.
“Fue una respuesta ante una necesidad que detectamos en el transcurso del dictado del taller de Alfabetización Digital que llevamos a cabo en el Centro de Jubilados y Pensionados Lealtad y Esperanza de barrio Ferroviario Mitre, de la ciudad de Córdoba”, precisa Ivana Aguirre, una de las realizadoras del manual.
Varias de esas acciones tuvieron lugar durante el contexto de Aislamiento Social Preventivo y Obligatorio por la pandemia de covid, lo cual permitió reconocer las necesidades y demandas de cuidado de la comunidad de personas mayores de 60 años que residían en barrios de Córdoba.
El manual es de uso público abierto y está organizado en siete capítulos que presentan el contenido de menor a mayor complejidad: comienza con las descripciones de íconos y partes  de un Smartphone; para luego incorporar conceptos básicos de funciones de Playstore; del buscador de Google; del correo electrónico; y de las redes sociales Whatsapp, Youtube y Facebook.
El abordaje de Lectura Fácil estipula pautas para una redacción clara, precisa y sin el uso de jerga técnica. “Cuando presentamos el material adaptado, las personas asistentes lograban mayor autonomía, porque lo utilizaban en la comodidad del hogar para recordar los temas dados en cada uno de los encuentros”, comenta Stella Mary Brisuela.
Podés enterarte de más accediendo a la nota completa tanto en www.cucha.com.ar como en www.unciencia.unc.edu.ar
#Cuchá</t>
  </si>
  <si>
    <t>https://www.instagram.com/p/C7o2z8-xeKI/</t>
  </si>
  <si>
    <t>La presidenta de Madres de Plaza de Mayo Línea Fundadora, Nora Morales de Cortiñas, murió este jueves a los 94 años. Conocida simplemente como "Norita", nació el 22 de marzo de 1930 y era psicóloga. Su vida cambió para siempre en 1977, cuando la última dictadura secuestró y desapareció a su hijo Gustavo.  Desde entonces, se sumó a la militancia por los derechos humanos y acompañó cada lucha que pudo, así se ganó que la llamaran "la madre de todas las batallas".
En su juventud se casó con Carlos Cortiñas con quien se afincaron en la zona de Castelar, en el oeste del Gran Buenos Aires. Tuvieron dos hijos: Carlos Gustavo y Marcelo. Tras su desaparición, a Gustavo lo buscó desde el primer día, sin poder encontrarlo nunca, ni siquiera rastros en los distintos centros clandestinos de detención.
Gustavo estudiaba Administración en la Universidad de Morón y era militante de la Juventud Peronista. Con su militancia, tiempo antes, había acompañado al Padre Mugica (asesinado en 1973) en la ayuda a los sectores más humildes. Lo secuestraron en la estación de tren, mientras iba camino a su trabajo.
​Desde ese momento, Nora se destacó por sus reclamos ante los militares, en la época más dura. Además, participó de las reuniones de Madres desde los comienzos de la organización. Así lo evocó: “El 30 de abril de 1977, nuestro primer día, éramos muy poquitas y todas estábamos atravesadas por el miedo y la angustia". Fue una de las primeras embajadoras designadas por las Madres para salir al exterior y denunciar los crímenes de la dictadura. 
Cuando en 1986 Madres de Plaza de Mayo se dividió, Nora Cortiñas y Taty Almeida quedaron como referentes de la Línea Fundadora. Acompaño el Juicio a las Juntas y cada movilización por Memoria, Verdad y Justicia desde entonces. En la última década, la presencia de Cortiñas también fue permanente en las campañas por los derechos de la mujer.
Su figura queda para siempre en la historia de nuestro país. Hasta siempre, Norita.
#Cuchá</t>
  </si>
  <si>
    <t>https://www.instagram.com/p/C7nFSO9xndX/</t>
  </si>
  <si>
    <t>☑ El titular del juzgado federal de San Francisco, Pablo Montesi, procesó este miércoles al supuesto pastor, Elías Daniel Argüello Sori, junto a otros cuatro colaboradores por el “delito de trata de personas con fines de explotación laboral y reducción a la servidumbre, agravada por haber sido perpetrada mediante engaño, abuso de la situación de vulnerabilidad, pluralidad de autores y víctimas, y por haber sido consumada la explotación” según comunicó el Ministerio Público Fiscal (MPF).
🔎 La causa se inició en septiembre de 2020, cuando una mujer denunció que su hermana habría ingresado a una comunidad de fachada religiosa ubicada en una casa del Country “Ayres del Golf” de San Francisco, Córdoba, donde los miembros serían explotados. En 2021, allanaron esa vivienda y otros domicilios y rescataron a cinco víctimas. Entre ellas se encontraba una joven entrerriana que hacía tres años había abandonado su casa en Concordia y estaba en la secta, alejada de su familia, despojada de su dinero y hasta de su identidad, porque le cambiaron el nombre.
La actividad criminal se remontaba al año 2017. De acuerdo con la pesquisa, el líder de la secta habría captado a las víctimas, a través de las redes sociales. Argüello se presentaba como un mensajero de Dios o “hermano de David”. Bajo el argumento de estar “trabajando en comunidad”, las víctimas debían producir en una panadería y atender una inmobiliaria, manejada por los imputados. También, hacían servicio doméstico en la casa del “pastor”, concinádole y cuidando a sus hijos, en jornadas de catorce horas y sin días de descanso. Todo sin percibir un salario. Fueron dos víctimas quienes lograron escapar de la secta y denunciar la situación. 
📌 Argüello estuvo detenido algunos meses en 2021 y luego recuperó su libertad, la cual mantendrá –al igual que los demás procesados- hasta la fecha del juicio. Junto a él están acusados Daiana Felisa Herrera, Ricardo Matías Mercado y Maximiliano David Mercado, como presuntos coautores, y Marcos Matías Burini, como presunto partícipe necesario. En el caso de Argüello, el agravante también corre en función de haber sido “ministro de un culto no reconocido”.
#Cuchá</t>
  </si>
  <si>
    <t>https://www.instagram.com/p/C7l92gtvyT4/</t>
  </si>
  <si>
    <t>"Miradas de un mismo Cordobazo" es una publicación lanzada por @desarrollohumanocba y a través de la Secretaría de Derechos Humanos y Diversidad, que encabeza @pez.tamara, a 55 años de aquella pueblada que conmovió al país entero y puso en jaque a la dictadura de Onganía.
Impulsada por la Escuela de Derechos Humanos, la revista presenta una pluralidad de voces a través de entrevistas con los principales protagonistas de aquel hecho histórico y con diversas personas que, desde sus actuales posiciones, comprenden el legado del Cordobazo.
Los textos incluyen contribuciones de Patricia López, hija de Atilio López; Ilda Bustos, Secretaria General de la Unión Obrera Gráfica Cordobesa e integrante de la CGT regional Córdoba; Leticia Medina, docente en la UNC, comunicadora, Secretaria General de CTA Córdoba y Adjunta en ADIUC; Soledad García Quiroga, sindicalista y docente; y Pedro Mendizábal, reconocido abogado laboralista y asesor sindical.
También participaron en la publicación Dante Martínez, vecino de Alberdi; Vanessa Ullúa, presidenta del Centro Vecinal Alberdi; Augusto Cosimi, vecino de Alberdi; Mariana Sánchez Malo, ex-presidenta de la Federación Universitaria de Córdoba; y Gustavo Tobi, periodista.
La publicación puede descargarse de manera gratuita a través de escueladederechoshumanos.cba.gov.ar.</t>
  </si>
  <si>
    <t>https://www.instagram.com/p/C7kdMStxlSl/</t>
  </si>
  <si>
    <t>📣 A veinte días de la llegada del invierno, Argentina ya vive una crisis energética. Por un lado, se cortó el suministro de Gas Natural a las estaciones de servicio por tiempo indefinido. La medida se suma al corte del suministro a las industrias, para priorizar el consumo de hogares y comercios ante la ola de frío. 
🚢 Ante la urgencia por garantizar el abastecimiento, Enarsa compró un cargamento de 44 millones de M3 de Gas Natural Licuado (GNL) en forma directa, sin licitación pública, a Petrobras. Es la primera vez que se adquiere un buque de GNL por contratación directa y esto se debe a que Enarsa, al ser una empresa estatal, se ve obligada a realizar licitaciones internacionales que habiliten la participación de distintos oferentes. El precio pagado triplica el precio del gas de Vaca Muerta.
🔎 Cabe mencionar que el vicepresidente de Enarsa, el chileno Rigoberto Mejía Avena se podría ver envuelto en una causa por conflicto de intereses, pues anteriormente fue director de la petrolera brasileña. Este funcionario ya estuvo en el ojo de la tormenta en 2019 durante el gobierno de Macri, cuando un grupo de diputados denunciaron a las autoridades de la estatal de energía por la venta a precio vil de las centrales termoeléctricas. 
🚕 En este contexto, el sindicato de Conductores de Taxis de Córdoba afirmó que debido al corte del GNC podría paralizarse alrededor del 60% de la flota.
📝 Por otro lado, mediante el decreto 466/2024 el Gobierno Nacional aumentó el impuesto a los combustibles líquidos, por lo que el sábado volverá a subir el precio de la nafta. Con esta nueva suba de impuestos, Milei busca una recaudación tributaria equivalente a 0,5% del Producto Interno Bruto (PIB) o el 10% del ajuste fiscal que se propuso para 2024, de 5 puntos porcentuales -30.000 millones de dólares-.
⛽ Además, se prevé un nuevo aumento para julio en el precio de los combustibles de un 18%. En este marco, la venta de naftas en abril fue la más baja en 34 meses, tras un retroceso del 13,7 por ciento, el más fuerte en tres años y medio.
#Cuchá</t>
  </si>
  <si>
    <t>https://www.instagram.com/p/C7j339OxBFW/</t>
  </si>
  <si>
    <t>Muchos de los registros fílmicos del Cordobazo nunca vieron la luz. 🎞 Desde hace algunos años, el centro de conservación y documentación audiovisual de la UNC viene restaurando material de aquellas jornadas y poniendo el mismo a disposición del público en general.✅️
📽 @_franfa_</t>
  </si>
  <si>
    <t>https://www.instagram.com/reel/C7jQ2zIOCX0/</t>
  </si>
  <si>
    <t>🏞️ El Gobierno, a través de la Administración de Parques Nacionales (APN), aumentó los precios de las entradas a los 11 Parques Nacionales distribuidos a lo largo del país que exigen un canon para ingresar. La suba, que ya está vigente, es del 300% para los argentinos y los residentes provinciales, mientras que el incremento es de entre el 75 y el 150% para los turistas internacionales.
💬 "Nuestro principal objetivo es la conservación y para hacer una buena tarea de conservación, hacen falta recursos. Parte de esos recursos provienen de los ingresos que generan los parques a partir de distintas fuentes, siendo las entradas una de ellas", señaló el presidente de Parques Nacionales, Cristian Larsen.
📌 Se mantiene la exención del pago de las tarifas para los jubilados y pensionados; los niños de hasta 5 años; las visitas educativas; las personas con discapacidad; los residentes locales; las visitas protocolares; los guías y coordinadores
#Cuchá #Ambiente 
#ParquesNacionales</t>
  </si>
  <si>
    <t>https://www.instagram.com/p/C7hzqdaxPy_/</t>
  </si>
  <si>
    <t>El miércoles 29 de mayo se cumplen 55 años del Cordobazo, la mayor gesta obrero estudiantil de la historia de Córdoba. 📌 Este acontecimiento marcaría un quiebre en la historia Argentina, cuando la masiva huelga liderada por sectores de la izquierda y del peronismo, en conjunto con las organizaciones estudiantiles, lograron tomar la ciudad y debilitar a la dictadura militar de Onganía. 
👉🏽 En este marco, te compartimos algunas actividades que se realizarán en los próximos días para conmemorar la gesta obrero estudiantil:
🔥 “Las llamas del cordobazo”, un conversatorio con arte y fotografía que pone a contraluz la Córdoba de 1969 con la actual, ¿qué queda del Cordobazo entre nosotros? ¿Cuánta de esa energía aún permanece en esta ciudad?. En el Museo de Antropología de la UNC. El miércoles 29 de mayo a las 17 hs.
🔥 “Cordobazo, la mesa de las tres patas”: Obra musical que retrata a los líderes sindicales Atilio López, Agustín Tosco y Elpidio Torres, a través de canciones que contribuyen al relato de la gesta obrero estudiantil. El jueves 30 de mayo a las 14 hs, en el Teatro Real.
🔥 Proyección más conversatorio de la película documental “Quemenlos”: El documental traza el derrotero de la resistencia civil a la dictadura en la ciudad de Córdoba, cuna de la industria automotriz argentina y de la Reforma Universitaria. Jueves 30 de mayo a las 20 hs, en el Centro Cultural La Piojera.
🔥 Presentación de la novela gráfica “La rebelión. Historias del Cordobazo”: Una producción de Ian Debiase que tiene como sustento la investigación de los hechos históricos, el recorrido por los lugares y las entrevistas con las y los protagonistas de la época. Miércoles 29 de mayo a las 18 hs en la casa histórica de la CGT.
#Cuchá
#Cordobazo #córdoba</t>
  </si>
  <si>
    <t>https://www.instagram.com/p/C7gwr25O-FE/</t>
  </si>
  <si>
    <t>Hoy es el Día del Documentalista en homenaje a Raymundo Gleyzer, creador del grupo "Cine de la Base", secuestrado y desaparecido el 27 de mayo de 1976 por un grupo de tareas. Así, la última dictadura militar argentina intentaba silenciar a uno de los más talentosos y coherentes referentes del cine social latinoamericano. 
Raymundo Gleyzer nació en Buenos Aires en 1941 y a los 20 años abandonó la carrera de Ciencias Económicas que cursaba en la UBA para inscribirse en cine, que se dictaba en la Universidad Nacional de La Plata. 
Su trayectoria incluye cortometrajes, documentales y largometrajes que abordaron temáticas diversas, desde la vida cotidiana en comunidades rurales y la lucha obrera hasta la denuncia de la represión política. Fundó el grupo "Cine de la Base", conformado por destacados cineastas y artistas comprometidos con la transformación social, quienes colaboraron en la producción de sus películas más emblemáticas. Su cine se destacó por su compromiso con la verdad y la justicia social, retratando las injusticias y desigualdades de su época.
Varias de sus producciones se situaron en Córdoba como los films "Ceramiqueros de Traslasierra" (1965), "Pictografías del Cerro Colorado" (1965) y "Quilino" (1966). Viajó por Europa y México, donde grabó "México, la revolución congelada" (1971) que fue censurada en nuestro país. Para entonces, Gleyzer ya era considerado internacionalmente como una de las voces más innovadoras y comprometidas del movimiento de cine militante latinoamericano que surgió en el continente en los años 70.
Sus últimas obras son consideradas de culto: "Me matan si no trabajo, y si trabajo me matan" (1974), "Ni olvido ni perdón" (1972) sobre la fuga del penal de Rawson y la Masacre de Trelew, y la que para muchos es su mejor película: "Los traidores" (1973).
En 1976 fue secuestrado en la puerta del Sindicato Cinematográfico Argentino (SICA) y permanece desaparecido hasta hoy. El Día del Documentalista no solo es un tributo a Gleyzer y a todos aquellos que dedican su vida a contar historias a través del cine, sino también una oportunidad para reflexionar sobre el poder del arte como herramienta de cambio social y memoria histórica.</t>
  </si>
  <si>
    <t>https://www.instagram.com/p/C7fXjNjRocc/</t>
  </si>
  <si>
    <t>🇦🇷 La moto “Puma” es considerada un icono de la cultura y la industria de Córdoba y el país. Representó uno de los medios de transporte que le dio movilidad a gran parte del sector obrero, además de una motocicleta de bajo precio y buena mecánica. 
🛵 La “pumarola” como popularmente se la conocía, empieza a aparecer a partir de 1952 cuando se crea la IAME (Industrias Aeronáuticas Mecánicas del Estado), sobre la base del Instituto Aerotécnico, y que funcionara dentro del predios actual de Fadea S.A. (Fábrica Argentina de Aviones, Ex. FMA) camino a Carlos Paz.
🙌🏼 El modelo a seguir fue una moto alemana (Guericke con motor Sachs de 98 cc) que había sido obsequiado por la UES (Unión Estudiantes Secundarios) al presidente Juan Domingo Perón. En un comienzo se fabricaron 20 y se las dieron a los operarios para que las prueben. Si bien esas unidades eran de color verde y beige, para la producción final se eligió el color negro, típico en las motos dela época, y el gris para el tanque.   
✅ Casi un año después, el 27 de mayo de 1953, y por el Decreto 9170 se crea la fábrica, ubicada en la ruta de camino a Villa Carlos Paz. De allí nace la primera serie de Puma, que tenía un motor Sachs 2T de 98 cc, con palanca de cambio en tanque, 2 velocidades, arranque con pedales duales, el freno trasero era a contra pedal mientras que delantero con patines expansibles y cintas. Entre sus accesorios contaba con una caja de herramientas en forma de triángulo, un inflador con el logo de Puma, una bocina en el manubrio, portaequipaje, y más.
📌 En el Museo de la Industria (Libertad 1130, barrio General Paz) se exhiben ejemplares de la famosa Moto Puma, testigos de una época de oro de nuestra industria nacional. Se encuentran junto a los torinos, el primer Jeep de IKA, el regalo al Papa Juan Pablo II (una modificación de una Trafic para hacer el papamóvil) y frente al primer avión (IA-50) de cabina no presurizada en cruzar el atlántico de la Fábrica Militar de Aviones. Se pueden conocer de martes a viernes de 8:00 a 15:00 horas y sábados y domingos de 9:00 a 19:00.
#Cuchá</t>
  </si>
  <si>
    <t>https://www.instagram.com/p/C7e4I6mRdH9/</t>
  </si>
  <si>
    <t>El reconocido humorista, Víctor Hugo "El Rengo" Quinteros, falleció el viernes en la ciudad de Córdoba. Su partida se produjo cuando se encontraba descansando en su domicilio particular de barrio Villa Retiro, según informó su pareja Adriana Robles, quién lo encontró. Víctor había  estado días atrás internado por un cuadro coronario. Incluso había publicado a través de sus redes sociales fotos desde el Hospital San Roque en agradecimiento a todo el personal “por la atención y dedicación” hacia su persona.
Víctor Quinteros tenía 63 años y era uno de los exponentes del típico humor cordobés. Una poliomelitis cuando era chico le dejó secuelas motrices que lo acompañaron toda su vida. “Todo me costó el doble o el triple que a las demás personas”, había dicho en una entrevista a La Voz, pero reconocía que la vida lo bendijo con el don de hacer reír. Su estilo se caracterizaba por ser “cortito y al pie”, con picardía y gracia a partir de situaciones cotidianas. En época de redes sociales, el Rengo supo adaptarse precisamente con cuentos cortos en plataformas como TikTok o YouTube Short, que los remataba con otra de sus señas de identidad: un risita breve y contagiosa al final.
Además del humor tradicional cordobés, hacía culto de las amistades y del fútbol. Era hincha de Sportivo Belgrano por haber nacido en San Francisco, en  Córdoba se identificó más con Belgrano, pero apoyaba a todos los clubes. Y le apasionaban los Boca-River.
#Cuchá</t>
  </si>
  <si>
    <t>https://www.instagram.com/p/C7eo2Z5RowF/</t>
  </si>
  <si>
    <t>En respuesta a la decisión del Gobierno nacional de eliminar por completo los subsidios al interior mientras aumenta los beneficios para el AMBA (Ciudad de Buenos Aires y conurbano bonaerense), mandatarios de diferentes ciudades de 18 provincias argentinas han acordado marchar al Congreso Nacional el lunes 4 de junio para exigir una distribución más equitativa de los recursos nacionales destinados al transporte público. El intendente de la ciudad de Córdoba, Daniel Passerini, ha confirmado su asistencia al encuentro.
La "Red de Intendentes" remarca, frente a esta problemática, que el interior aporta a un fondo que debería ser distribuido por la Nación. Desde hace años, esta distribución ha sido inequitativa, privilegiando al AMBA en proporciones desmesuradas (85 % para el AMBA y solo 15 % para todo el interior). Ahora, directamente no hay nada para el interior, todo se destina al AMBA. Esto significa que los aportes de los cordobeses y del resto de los ciudadanos del interior están siendo apropiados por el AMBA a través de la distribución nacional.
Passerini, en este marco, destacó: "los Intendentes de las capitales y principales ciudades del interior argentino estamos cada día más preocupados por lo que ocurre con los fondos para el transporte urbano. Debemos encontrar soluciones equitativas y justas, Argentina es una sola".</t>
  </si>
  <si>
    <t>https://www.instagram.com/p/C7WfJTKMfad/</t>
  </si>
  <si>
    <t>📣 El espacio terapéutico Aware presentó en abril una novedosa propuesta: un consultorio social de psicoterapia. En un contexto de crisis, la iniciativa busca acerca la salud mental a la comunidad, generando un espacio de atención que vale la mitad del costo mínimo que propone el Colegio de Psicólogos de Córdoba, pero que también se puede pagar con trueque de productos o servicios.
💬 El consultorio social se plantea con una modalidad de psicoterapia breve, es decir que los procesos duran entre 3 y 4 meses (unos 12 encuentros), y busca dar respuesta a una problemática específica del paciente. La atención es en modalidad mixta, o sea que puede ser presencial o de forma virtual, por lo que el paciente puede ser de cualquier parte del país, no solamente de Córdoba. 
👉 Para contactar a Espacio Aware pueden escribir por Whatsapp al 3515739300 o por mensaje privado al instagram @espacioaware_ar.
⏩ Conocé mucho más sobre este proyecto, en la nota completa 👉 www.cucha.com.ar. 
#Cuchá</t>
  </si>
  <si>
    <t>https://www.instagram.com/p/C7U_QQ0Rf6W/</t>
  </si>
  <si>
    <t>Hace 32 años fallecía el cantante y compositor popular, Atahualpa Yupanqui. Fue durante una madrugada en Nimes, al sur de Francia, ciudad a la que había viajado para recibir un homenaje.
Fue una de las figuras más importantes de la cultura Argentina. Un artista que trasciende en lo musical y en lo político, en donde confluye el poeta, el cantor, el músico y el viajero.
Con un extenso repertorio reivindicativo de las luchas sociales del siglo XX, Atahualpa se convirtió en una influencia cultural y política del nuevo cancionero argentino, lo que lo llevó a ser perseguido por la última dictadura cívico militar, que intentó callar su voz. 
Hoy, las cenizas de Atahualpa se encuentran al píe del Cerro Colorado en el norte cordobés. Fue el lugar en el mundo que eligió para hacer su casa y en la cual se encuentra el museo en homenaje al artista. 
#Cuchá</t>
  </si>
  <si>
    <t>https://www.instagram.com/p/C7UOx2ruWdy/</t>
  </si>
  <si>
    <t>🔬 El Museo Numba Charava de Villa Carlos Paz inauguró su laboratorio arqueológico, que permitirá estudiar los hallazgos que se realicen en las distintas zonas del Valle de Punilla. 
🔎 La institución cuenta con un área de investigación científica, que suma en la actualidad los aportes de una veintena de profesionales del campo de la arqueología, docentes de la UNC, investigadores y becarios del CONICET, así como estudiantes de carreras de arqueología, historia y antropología de diferentes universidades. 
✅ De este modo, el museo se posiciona como un actor relevante en la formación de nuevos recursos humanos en estas disciplinas y, asimismo, en su aporte en la producción de nuevos conocimientos, plasmados en numerosas publicaciones del ámbito académico nacional e internacional, editadas durante la última década.
📌 Una iniciativa destacada que se impulsó en los últimos años, que expresa el arraigo en la comunidad, es un proceso inédito de entregas voluntarias de bienes arqueológicos por parte de vecinos y vecinas, recolectados generalmente en las costas del lago San Roque y que permanecían como tenencias no declaradas.
#Cuchá #Arqueología #Conicet 
#CarlosPaz #VillaCarlosPaz #Punilla</t>
  </si>
  <si>
    <t>https://www.instagram.com/p/C7Scg0Bxpxo/</t>
  </si>
  <si>
    <t>📢 La Secretaría de Extensión de la Universidad Nacional de Córdoba abre las preinscripciones para 34 cursos destinados a ocho sectores clave de producción y servicios. Un proyecto que ya cumple 10 años en la UNC.
📌 Hoy y mañana, de 8 a 17 hs, podés inscribirte de manera presencial en el Pabellón Argentina de la Ciudad Universitaria. Las preinscripciones se reabrirán el 29 y 30 de mayo y el 25 y 26 de julio. 
☑ Las áreas temáticas de la Escuela de Oficios:
● Construcción: albañilería, pintura, herrería, electricidad, gas, aire acondicionado, construcción en seco, entre otros. 
● Cursos sociales: cuidado de personas mayores o niños, administración de organizaciones sociales, entre otros.
● Computación: reparación de equipos, programación, impresión 3D, entre otros. 
● Madera: carpintería de banco, acabado o diseño de muebles, techos de madera, entre otros. 
● Verde: jardinería, mantenimiento de parques, entre otros.
● Producción alimentaria: manipulación de alimentos, auxiliar gastronómico.
● Autogestión y emprendimiento: gestión comercial o de emprendimientos gastronómicos. 
ℹ Cabe aclarar que 22 y 23 de mayo serán las preinscripciones para los cursos de construcción y servicios sociales. Miércoles 29 y jueves 30 de mayo para nuevas tecnologías informáticas, medios de comunicación y la producción de madera y mueble. Finalmente los días miércoles 24 y jueves 25 de julio será para los cursos que inician en agosto: la producción alimentaria, sector verde y auto-emprendimiento.
✒️ Requisitos: presentarse con DNI (original, no fotocopia), ser mayor de 18 años, saber leer y escribir. Habrá prioridad para personas en edad productiva, con familia a cargo y sin trabajo formal. 
#Cuchá 
#UNC #EscuelaDeOficios #ExtensiónUNC #Capacitación</t>
  </si>
  <si>
    <t>https://www.instagram.com/p/C7RTfZ5hHrZ/</t>
  </si>
  <si>
    <t>📝 El Gobierno Nacional introdujo cambios en las condiciones para renovar la credencial de legítimos usuarios, es decir aquellas personas que quieran hacer uso de un arma de forma legal, simplifcando los trámites. 
📌 De esta modo, las personas que pueden portar armas de fuego de uso civil o de uso civil condicional (incisos 4, 5, 7, 8, 9, 10 y 12) y miembros retirados de fuerzas de seguridad no tendrán que presentar el certificado de idoneidad para el manejo de estas herramientas.
🔎 Cabe aclarar que la baja de este trámite es solo para personas ya autorizadas y miembros en situación de retiro, y no para nuevos solicitantes. De cualquier manera, no es visto como un camino hacia la menor circulación de armas en la sociedad y trae remembranzas al debate sobre la libre portación que se dio durante la campaña presidencial.
ℹ️ La medida fue dada a conocer a través del Boletín Oficial, bajo la firma de Juan Pablo Allan, director de la Agencia Nacional de Materiales Controlados (ANMaC), y entró en vigencia desde el miércoles 15 de mayo.
#Cuchá</t>
  </si>
  <si>
    <t>https://www.instagram.com/p/C7P1bvKR-zm/</t>
  </si>
  <si>
    <t>El Régimen de Incentivos a las Grandes Inversiones (RIGI) es uno de los puntos más cuestionados y debatidos de la Ley Bases que pretende aprobar el gobierno de Javier Milei. 
Un régimen de “incentivos” dirigido para grandes empresas extractivistas, las cuales podrán operar en el país sin necesidad de contratar trabajadores locales o empresas proveedoras locales. 
Desliza en las fotos y te contamos de qué se trata el RIGI, este controversial proyecto que pareciera no tener ningún beneficio para el país y sus habitantes. 
#Cuchá</t>
  </si>
  <si>
    <t>https://www.instagram.com/p/C7MIVenujqM/</t>
  </si>
  <si>
    <t>Con la presencia del gobernador Martín Llaryora y autoridades provinciales y locales, se inauguró la primera sede regional de la Universidad Provincial de Córdoba regional "Mariano Moreno” en la ciudad de Bell Ville. 🏫
El nuevo edificio, que requirió una inversión de 388 millones de pesos, cuenta con 12 aulas, talleres, un Salón de Usos Múltiples (SUM), laboratorio, archivo, núcleo sanitario y otras comodidades, en una superficie cubierta de más de 2.700 metros cuadrados. De esta manera, el Instituto Superior Mariano Moreno se convirtió en la sede regional de la UPC, beneficiando a más de 550 estudiantes de diversos rincones del este cordobés. Para la institución, este hecho marca "el inicio de la jerarquización de la educación universitaria en el territorio provincial". 🧑‍🎓
💬 “Esto debe ser solo el principio. No deseo que nuestros jóvenes del interior busquen su futuro en otros lugares, porque si eso sucede, se van el talento y los recursos. Quiero que ese talento y esos recursos se queden aquí. Que reconozcan las potencialidades que les ofrece el cuerpo docente universitario de Bell Ville, e incluso las próximas carreras que se impartirán”, mencionó el gobernador Llaryora.</t>
  </si>
  <si>
    <t>https://www.instagram.com/p/C7ETY4pi5XN/</t>
  </si>
  <si>
    <t>🚰 Fv, la fábrica de grifería más grande de Argentina, suspendió a 800 operarios por tres meses por el enfriamiento de la actividad económica. Cabe mencionar que el número es significativo porque en su planta de Pilar trabajan 1.400 personas. La grifería es un sector que se ve afectado por la crisis que está viviendo el de la construcción en todo el país.
📌 Los trabajadores de Fv se suman a la ola de despidos y suspensiones que están realizando grandes firmas en el país: ayer la cadena de supermercados ChangoMás despidió a 150 empleados, la semana pasada la fábrica de neumáticos Fate a 97, electrodomésticos Whirlpool a 60, Mabe (ex Drean) a 200 y Weg a 50.
ℹ️ Por su parte, el grupo Arcelor Mittal, dueño de Acindar, paralizó por segunda vez este año su planta de Villa Constitución como respuesta al derrumbe en las ventas, lo que afecta a más de 3.000 operarios. Pepsico confirmó la semana pasada el despido de 36 de sus 400 trabajadores. Toyota abrió un proceso de retiros voluntarios para 400 empleados, mientras que Renault lo hizo para alrededor de 270.
#Cuchá</t>
  </si>
  <si>
    <t>https://www.instagram.com/p/C7CJdbFumeJ/</t>
  </si>
  <si>
    <t>💡 La Central Nuclear Embalse dio a conocer que alcanzó un indicador de excelencia en su operación: durante el año 2023, la central exhibió un factor de carga del 97,99%. El factor de carga es un indicador clave que mide la eficiencia de una central eléctrica, comparando la energía realmente producida con la que se hubiera generado si la central hubiera funcionado a plena potencia durante el mismo período.
✅ A lo largo de más de 40 años de operación, Embalse se ha destacado por su trayectoria de operación segura. Inaugurada en 1984  es la segunda planta nuclear construida en Argentina y cuenta con una potencia de 656 MWe. Tras completar un proyecto de extensión de vida, la central inició su segundo ciclo operativo en 2019, con una vida útil estimada de 30 años. Además de generar energía eléctrica, Embalse también produce Cobalto 60, un isótopo utilizado en aplicaciones medicinales e industriales.
#Cuchá</t>
  </si>
  <si>
    <t>https://www.instagram.com/p/C7B6dFQOFZc/</t>
  </si>
  <si>
    <t>🎬 “Retrato del Pintor Americano” es el documental que se está rodando en la ciudad de Córdoba, dirigido por Juan Pablo Tobal y Luciano Juncos, y que busca reconstruir la vida del reconocido artista cordobés José Américo Malanca.
🎨 Malanca fue un pintor postimpresionista que retrató a lo largo de la vida sus amores, su ideología, su pequeño entorno serrano y su continente pasional, convirtiéndose en uno de los máximos referentes de la pintura cordobesa.
📹 El film se está rodando en las calles donde nació y vivió el pintor: el tradicional barrio San Vicente. Con un guion espontáneo y emotivo que busca revivir en las imágenes y en los relatos al maestro y su importante legado artístico y social. La película se realiza gracias a la valiosa documentación aportada por Ana y Carmen, hijas de Malanca, en un intento por no dejar en el olvido la obra de este artista fundamental del arte argentino.
#Cuchá</t>
  </si>
  <si>
    <t>https://www.instagram.com/p/C7AS-bgx79x/</t>
  </si>
  <si>
    <t>"¿Cómo tejer lazos colectivos y construir objetivos comunes que interpelen a lxs estudiantes?" se pregunta Isabella De Marchi en este ensayo donde reflexiona sobre la situación de las Universidades Nacionales en medio de un contexto de recortes presupuestarios, acusaciones de adoctrinamiento y malversación de fondos. La crisis en sistema académico y la participación en la resistencia contra dichos recortes, así como el contexto político y económico neoliberal que afecta a las instituciones, amerita la necesidad de repensar la política en los jóvenes y la importancia de la educación pública en la construcción de una sociedad democrática.
Leé "Marcha en Defensa de la Educación Pública ¿Qué esta sucediendo en las Universidades Nacionales de Argentina?", por @isabellademarchi_  en cucha.com.ar</t>
  </si>
  <si>
    <t>https://www.instagram.com/p/C6_PmPpRu_m/</t>
  </si>
  <si>
    <t>La localidad de Sampacho, en el sur provincial, vive horas de mucha emoción ya que el templo local, el Santuario Nuestra Señora de la Consolata, será declarado Basílica. Así, la iglesia se convertirá en la primera basílica perteneciente a la diócesis de Villa de la Concepción del Río Cuarto.
El próximo 10 de junio tendrá lugar una misa especial con la presencia del cardenal Ángel Rossi para celebrar este importante evento eclesiástico. En esa fecha se cumplen 90 años del terremoto de Sampacho que provocó la destrucción de numerosos edificios, pero en el que no hubo víctimas fatales, hecho que se le atribuye a la intercesión de la Virgen de la Consolata, patrona de la localidad. El templo fue construido en 1898, cuenta con una gran riqueza artística, y recibe a una de las más masivas manifestaciones de fe católica del sur provincial.
Las basílicas son aquellas iglesias que, por su importancia, por sus circunstancias históricas, o por aspectos de cierto relieve, obtienen ese privilegio papal. Hay tres insignias que las distinguen: el escudo propio (identifica las características de ese lugar, más el signo de San Pedro), la umbrera (un paraguas que se coloca en el presbiterio de los colores papales) y el tintinábulo (elemento con una campanita que anuncia el comienzo de la misa y, si llegara a venir el Papa, se va anunciando haciéndola sonar). Las basílicas están unidas muy estrechamente al Papa, llevan sus símbolos.
El trabajo para que la iglesia fuera declarada basílica comenzó hace años con al recopilación de datos y la revisión histórica de los acontecimientos, proceso que fue encabezado por distintos vecinos del pueblo. En 2020 fue declarada Monumento Nacional, hecho que sirvió de antecedente para la nueva designación.
El obispo de Río Cuarto, Adolfo Uriona, afirmó que en este contexto de crisis social, económica y política, es importante abrazar la fe y compartir este tipo de celebraciones que unen a la comunidad. “En momentos tan perturbados como los que se viven hoy, la fe es un recurso fundamental para no decaer, para no bajar los brazos. La fe alimenta la esperanza para no bajar los brazos. La fe alimenta la esperanza para seguir caminando."
#Cuchá</t>
  </si>
  <si>
    <t>https://www.instagram.com/p/C680wtLu8sM/</t>
  </si>
  <si>
    <t>En las últimas horas se comunicó el fallecimiento de la tercera víctima del ataque lesboodiante de Barracas. Se trata de Andrea Amarante, de 42 años, quien tenía el 75 % del cuerpo quemado y estaba internada en estado grave. De esta manera, se suma a las ya fallecidas Pamela Cobas, de 52 años, y Roxana Figueroa de la misma edad, quien tenía el 90 por ciento del cuerpo quemado.
Llama la atención que esta masacre, debido a la magnitud de los hechos, tenga tan poco lugar en los medios de comunicación tradicionales, sobre todo en un contexto de radicalización de los discursos de odio. El ataque se produjo el lunes pasado por la madrugada, cuando Justo Fernando Barrientos (62), arrojó una bomba molotov a una habitación donde vivían cuatro mujeres. También dicen que empujaba a las víctimas hacia adentro del cuarto cuando intentaban salir.
La única sobreviviente fue Sofía Castro Riglos, de 49 años, quien tiene lesiones más leves, pero por recomendación médica todavía continúa internada en el Hospital del Quemado, pero ya declaró en la causa. Por su parte, Barrientos aún no fue indagado y el juez Edmundo Rabbione, que subroga el Juzgado número 14, deberá determinar si el apresado es o no inimputable.
Asimismo, el magistrado todavía no definió si le aplicará al acusado el agravante del artículo 80 del Código Penal: si las tres muertes fueron femicidios agravados por el odio al género o a la orientación sexual, identidad de género o su expresión. Barrientos venía hostigando desde hace tiempo a las mujeres, a las que se refería como "engendros", "tortas" y "gordas sucias".
Amarante había sido una de las sobrevivientes del incendio del boliche República Cromañón, en la zona de Once, que el 30 de diciembre de 2004 dejó como saldo 194 muertos y una gran cantidad de heridos.
#Cuchá #Barracas</t>
  </si>
  <si>
    <t>https://www.instagram.com/p/C66als1Opq_/</t>
  </si>
  <si>
    <t>⚒️ "Constructores de la Casa Común" es el nombre del programa que presentó la provincia y que busca capacitar en oficios a jóvenes de 16 a 24 años que enfrenten conflictos legales, con medidas privativas y no privativas de la libertad.
🪚 El acto de lanzamiento fue encabezado por el gobernador Martín Llaryora, el rector de la Universidad del Sentido, Hugo Juri y el director mundial de Scholas, José María del Corral. El programa es una iniciativa pionera en su tipo, y marca el debut de la colaboración entre la Provincia y la Escuela de Oficios con Sentido.
🔎 La capacitación no consiste únicamente en el aprendizaje de oficios, sino que aborda otras dimensiones, sobre todo en el orden de la humano. Así, el programa está pensado como un ciclo anual estructurado en tres módulos complementarios. Cada módulo tendrá un cursado semanal, de lunes a jueves, de 3 horas cada encuentro: dos horas para el taller de oficio y una para la pedagogía del sentido. Al cierre de cada módulo los jóvenes presentarán a la comunidad el fruto de su trabajo. Además, la iniciativa cuenta con una instancia de prácticas laborales, fundamental en el proceso de reinserción de los jóvenes en conflicto con la ley penal.
ℹ️ Scholas es un movimiento educativo, fundado en 2013 por impulso del Papa Francisco, que a través de la tecnología, el arte y el deporte fomenta la educación y la integración de todas las comunidades, respondiendo al llamado de crear la “cultura del encuentro”. En 2020, el Papa también creó La Universidad del Sentido, destinada a alumnos de todas las realidades, lenguas y creencias y en 2023, se designó como rector a Hugo Juri.
#Cuchá</t>
  </si>
  <si>
    <t>https://www.instagram.com/p/C66JBQ2Ouh9/</t>
  </si>
  <si>
    <t>🚍 El Ente Regulador de Servicios Públicos (Ersep) oficializó la autorización a las empresas del transporte interurbano a aumentar el boleto hasta un 11% que comenzará a regir desde la madrugada del sábado 11 de mayo. Además, con vistas de otra suba, convocó a una audiencia pública virtual para el próximo 15 de mayo, allí se definirá si además del aumento del 11% de este viernes, se suma otro 10%.
📈 Este desdoblamiento se debe a que ERSEP estableció un aumento de aproximadamente el 22% de la tarifa, pero a desarrollarse en 2 etapas: en esta primera el aumento será de 11% a partir de mañana sábado, y la segunda el próximo mes.
🚌 En este marco, habrá una franja horaria que contará con un esquema diferenciado: un descuento del 11% para aquellos servicios que tengan origen y destino en localidades del área metropolitana y la ciudad de Córdoba. Será aplicable de lunes a viernes, a partir de las 10 hasta las 16, y los sábados y domingos de manera optativa, en los horarios que las empresas consideren pertinentes.
ℹ️ En esa franja existe el llamado “horario valle”, donde históricamente se producen bajas abruptas de cortes de boleto. De esta forma se trata de incentivar al usuario que no necesita viajar en horarios centrales matutinos o vespertinos, para que utilicen el transporte en esa franja y así la demanda del sistema se vuelva más plana y no con picos en los horarios centrales.
📌 Se trata del cuarto aumento en lo que va del año que hasta marzo ya acumulaba un incremento del 278%, un verdadero golpe al bolsillo de los vecinos. 
💵 Para darse una idea, el boleto de Córdoba a Villa Carlos Paz costaba en febrero $2.310, en marzo $3.069 y en mayo $3.406; a Río Cuarto valía en febrero $14.000, en marzo $18.598 y en mayo $20.643. Mientras que de Córdoba a Villa María salía en febrero $9.200, en marzo $12.221 y en mayo $13.565
#Cuchá #Interurbanos</t>
  </si>
  <si>
    <t>https://www.instagram.com/p/C61-d_BRv9e/</t>
  </si>
  <si>
    <t>🕯️ Carlos Francisco Sergio Mugica Echagüe nació en la ciudad de Buenos Aires, el 7 de octubre de 1930, en el seno de una familia acomodada de Villa Luro. Tras completar sus estudios secundarios en el Colegio Nacional de Buenos Aires, decidió ingresar en 1951 al Seminario Metropolitano de Buenos Aires, abandonando así la carrera de derecho. Ocho años más tarde, el 20 de diciembre de 1959, fue ordenado sacerdote en la Catedral de Buenos Aires.
🌍 En 1967, Mugica se unió al Movimiento de Sacerdotes para el Tercer Mundo, una corriente progresista dentro de la iglesia católica, comprometida con la realidad social y política de América Latina. Desarrolló la mayor parte de su labor comunitaria en la Villa 31, ubicada en el barrio porteño de Retiro, donde fue designado párroco de la Capilla del Cristo Obrero. Durante los primeros años de la década de 1970, Mugica y sus colaboradores iniciaron lo que posteriormente se conocería como el movimiento de curas villeros.
🌹 El 11 de mayo de 1974, frente a la iglesia de San Francisco Solano, en su barrio natal de Villa Luro, Carlos Mugica fue asesinado por miembros de la organización armada paraestatal Alianza Anticomunista Argentina.
⛪️ En 1999, sus restos fueron trasladados a la Villa 31 para ser sepultados en la parroquia Cristo Obrero, que él mismo había fundado. La ceremonia estuvo encabezada por el entonces arzobispo de Buenos Aires, Jorge Bergoglio, quien más tarde se convertiría en el Papa Francisco. Como Papa, Francisco describió a Mugica como un gran sacerdote comprometido con la justicia.</t>
  </si>
  <si>
    <t>https://www.instagram.com/p/C600kCBBdLb/</t>
  </si>
  <si>
    <t>La provincia de Córdoba dispuso el “ascenso por mérito extraordinario por pérdida de la vida en acto de servicio, al grado inmediato superior” a Ricardo Fermín Albareda, quien militaba en el Partido Revolucionario de los Trabajadores (PRT) y fue secuestrado, torturado y desaparecido durante la última dictadura militar en 1979.
Albareda se desempeñaba como subcomisario de la policía de la Provincia de Córdoba, durante la última dictadura cívico-militar, mientras militaba en la estructura del PRT. "Durante su vida él estuvo salvando gente. Esa fue la manera que él eligió de militancia dentro de la estructura policial”, sostuvo su hijo Fernando, militante de la organización H.I.J.O.S.
Fue secuestrado el 25 de septiembre de 1979 por personal de la D2 y trasladado al ex centro clandestino de detención, tortura y exterminio “Casa Hidráulica”, ubicado sobre el Lago San Roque, en Carlos Paz. Según testigos, la tortura que sufrió Albareda fue una de las mas aberrantes y crueles, debido a su condicion de policia. 
#Cuchá</t>
  </si>
  <si>
    <t>https://www.instagram.com/p/C6zguClxdqh/</t>
  </si>
  <si>
    <t>La materialización de los discursos de odio que se propinan desde diversos sectores reaccionarios de la sociedad toman forma en estos aberrantes hechos.
 A 5 días del ataque que tuvo lugar en el conventillo de barracas, en donde un hombre de 62 años (identificado como Jorge Fernadez Barrientos) prendió fuego la habitación en donde se encontraban cuatro mujeres, hoy cobra la segunda víctima fatal. 
Este no es un hecho aislado, sino que se trata de un claro atentado a las disidencias sexuales. A Pamela Cobos y Mercedes Figueroa las mató el odio, no un “loco suelto”. Andrea Amarante y Sofía Castro todavía continúan internadas en terapia intensiva.
#Cuchá</t>
  </si>
  <si>
    <t>https://www.instagram.com/p/C6y7GjnuAuB/</t>
  </si>
  <si>
    <t>🗳️ El próximo 23 de junio se llevarán a cabo los comicios que definirán al próximo intendente de la ciudad del sur. Al cierre de listas, 4 alianzas y 6 partidos presentaron sus candidatos.
➡️ El peronismo local llega dividido a los comicios de 2024. La actual gestión de Juan Manuel Llamosas, que finaliza tras dos mandatos consecutivos, acompaña a Guillermo De Rivas, candidato que además cuenta con el apoyo del gobernador Martín Llaryora.
➡️ Al mismo tiempo, Adriana Nazario, figura fuerte de la política local, ex diputada y pareja del difunto ex gobernador José Manuel de la Sota, avanza con una lista propia para lograr el máximo mando en el "imperio". Si bien buena parte del peronismo riocuartense anhelaba la unidad de cara al 23 de junio, este deseo no pudo concretarse, y finalmente habrá dos candidatos justicialistas.
➡️ Quienes sí lograron consolidar un frente electoral fueron el radicalismo. Parodi, ganador de la interna, estará acompañado por otro de los referentes de la oposición, y un histórico de la UCR, Gabriel Abrile.
➡️ Uno de los datos destacados es que La Libertad Avanza, fuerza que conduce los destinos de la nación, no presentará candidatos propios, a pesar de que el presidente Javier Milei obtuvo allí más del 70% de los votos. Quien iba a encabezar la lista era Gastón González, empresario y corredor de rally, quien a través de un mensaje en sus redes anunció que no participaría en los comicios.
➡️ El PRO, fuerza presidida por el ex presidente Mauricio Macri, presentó a último momento a Rolando Hurtado, presidente del partido amarillo de ese distrito.
Los 10 candidatos informados a la Junta Electoral son:
Guillermo De Rivas (Hacemos Unidos por Río Cuarto)
Gonzalo Parodi (Primero Río Cuarto)
Adriana Nazario (La fuerza del Imperio del Sur)
Lorena Rojas (Frente de Izquierda y de Trabajadores Unidad)
Mario Lamberghini (Partido Libertario)
Nicolás Forlani (Partido Respeto - Viva Río Cuarto)
Gustavo Dovis (Partido Humanista)
Pablo Carrizo (Conciencia Desarrollista)
Rolando Hurtado (PRO)
Andrea Casero (Encuentro Vecinal Córdoba)</t>
  </si>
  <si>
    <t>https://www.instagram.com/p/C6ySLJHvAN2/</t>
  </si>
  <si>
    <t>🚎 Ya se puede visitar en el Espacio Cultural Museo de las Mujeres, la muestra "Donde hubo luchas, historias quedan", un recorrido fotográfico que visibiliza la historia, las protagonistas y sus años de lucha en el marco de los 35 años del sistema de trolebuses en la ciudad de Córdoba.
📸 La exposición enfatiza sobre  cómo las mujeres lograron una posición y un espacio dentro de un campo laboral reservado para los varones y cómo los medios retrataban dicha situación. Sin embargo, la exposición busca ampliar la mirada sobre este medio de transporte y su encuentro con la sociedad: en sus fotos, se vislumbra los inicios del sistema de transporte hasta la actualidad, mediante imágenes de la vida tanto de los empleados, pasajeros como en la sociedad en general. 
🔎 Además, pone de manifiesto el desarrollo tecnológico de las unidades de trolebuses en sus formas, presentando sus modificaciones a lo largo de los años, modelos y diferencias entre sí. También, su relevancia como recurso ecológico, entre otras variables.
✅ Podés visitarla hasta el 11 de mayo con entrada libre y gratuita, en Rivera Indarte 55.
#Cuchá #Trolebús #Trolebuseras</t>
  </si>
  <si>
    <t>https://www.instagram.com/p/C6w-87expCa/</t>
  </si>
  <si>
    <t>🏡 El gobernador Martín Llaryora anunció este lunes una línea de créditos hipotecarios a través del Banco de Córdoba, destinada a todos los cordobeses, tanto clientes como no clientes de la entidad. Esta línea, que cuenta con un cupo de 50 mil millones de pesos, ofrece la posibilidad de financiar el 100% del valor del inmueble.
👨‍👩‍👧‍👦 Esta iniciativa está dirigida a las familias cordobesas, así como a los hogares monoparentales, incluyendo a personas solteras sin hijos. Además, permite sumar los aportes del grupo familiar, como padres, cónyuges y convivientes.
💰 La línea de créditos Bancor es la única en el país que financia el 100% de la compra del inmueble y es la más accesible para los sectores medios, que podrán calificar a partir de los 470 mil pesos de ingresos por grupo familiar.
🏠 Para aquellos que califiquen, la financiación puede extenderse hasta 20 años en Uvas, con una TNA del 4,90%, la más baja del mercado a lo largo de todo el plazo. En el caso del monto máximo, la cuota es de 554.000 pesos y se requiere un ingreso mínimo de 2.250.000 pesos. Esto significa que por cada 10 millones de pesos, la cuota sería de 66.150 pesos.
🔧 Además de la adquisición de viviendas, esta línea de créditos también contempla la posibilidad de financiar construcción, ampliación, terminación de vivienda y mejoras en la calidad habitacional, incluyendo refacciones, ampliaciones y equipamiento.</t>
  </si>
  <si>
    <t>https://www.instagram.com/p/C6vorxOsxuB/</t>
  </si>
  <si>
    <t>📢 Este jueves 9 de mayo la Confederación General del Trabajo (CGT) encabeza el segundo paro nacional contra las políticas del gobierno nacional, y se espera una masiva adhesión frente al ajuste implementado por la administración de Javier Milei.
👥 Oficialmente han confirmado adhesión: FAECYS (Comercio), UOCRA (Construcción), UPCN y ATE (Estatales), FTIA (Alimentación), FATSA (Sanidad), UOM (Metalúrgicos), UTHGRA (Hoteles y gastronómicos), UATRE (Rurales), SMATA (Mecánicos), Luz y Fuerza (Energía), FNTC (Camioneros), UTA (Transporte colectivo urbano), AOITA (transporte interurbano), La Bancaria, CEA y CTERA (Docentes), (CONADU, ADIUC (docentes universitarios), APLA (pilotos aéreos), SUOEM (Municipales).
🔥 En Córdoba, la adhesión también involucra a la mayoría de los sindicatos nucleados en la CGT y la CTA, los cuales han ratificado que realizarán el paro general de actividades. En el caso puntual de la Educación, UEPC, SADOP y ADIUC confirmaron su participación, sumando sus reclamos particulares por la paritaria nacional docente y el pago del Fondo de Incentivo Docente (FONID), y por el presupuesto universitario respectivamente.
🚧 De esta manera, el transporte urbano e interurbano, el comercio, la recolección de residuos, las clases en escuelas, la atención bancaria, la atención en centros de salud, los vuelos, la atención en organismos estatales nacionales, provinciales y municipales, el trabajo en fábricas y en la construcción, los trabajadores de prensa, entre otras, son algunas de las actividades principales que estarán paralizadas o con servicios resentidos durante este jueves 9 de mayo.</t>
  </si>
  <si>
    <t>https://www.instagram.com/p/C6tEHY2x1Mz/</t>
  </si>
  <si>
    <t>📢 Se está llevando a cabo una jornada nacional de lucha para denunciar "el ajuste, la eliminación de programas sociales y los cierres de comedores que están llevando a cabo Milei-Pettovello", en defensa del trabajo de la economía popular.
⚠️ Desde la Unión de Trabajadores y Trabajadoras de la Economía Popular se ha convocado a movilizarse en todo el país, debido a la urgencia que atraviesan los sectores más necesitados ante la agudización de la crisis.
🚨 En Córdoba, las organizaciones denuncian la reducción de varios "ítems", lo que ha llevado a que los ingresos se sitúen por debajo de los 80 mil pesos.</t>
  </si>
  <si>
    <t>https://www.instagram.com/p/C6q8LLqRYg1/</t>
  </si>
  <si>
    <t>🏙️ El sector de la construcción es uno de los que más está sintiendo el impacto de la recesión. Luis Lumello, vicepresidente de la delegación Córdoba de la Cámara de la Construcción, hizo pública la pérdida de los puestos de trabajo en la provincia, que pasó de tener 30.000 trabajadores registrados en julio del año pasado a 20.000 el mes pasado.
🛣️ Con las obras públicas nacionales paralizadas y la incertidumbre deteniendo la inversión privada, la caída intermensual de los índices de empleo avanza al ritmo de un 2%. Hay que tener en cuenta que se trata de trabajadores formales en empresas registradas en la Provincia, por lo que no contempla el empleo informal (en obras particulares de pequeña envergadura).
🏘️ Para tener un parámetro histórico de la cantidad de empleo registrado que ofrece la construcción en Córdoba, hay que decir que en mayo de 2020, en plena pandemia, se tocó el piso de 16.560 personas. El sector deposita esperanzas en que la economía se reactive con los créditos hipotecarios recientemente lanzados.
👷🏼‍♂️ En cuanto a los salarios, la media de las remuneraciones percibidas por los trabajadores registrados de la industria de la construcción alcanzó en febrero los $ 465.112, manteniéndose prácticamente en igual nivel que en enero. Cabe destacar que a inicios del mes de marzo se firmó un nuevo acuerdo paritario que establece un incremento del 14%. Córdoba tiene uno de los peores salarios promedio del sector: $ 376.246, un 19% menos que el promedio ($ 465.112), siempre con datos de febrero y sin el aumento acordado mencionado antes.
#Cuchá</t>
  </si>
  <si>
    <t>https://www.instagram.com/p/C6q3UZTu5Rz/</t>
  </si>
  <si>
    <t>🎭 El Festival Internacional de Teatro Breve volverá a la ciudad de Córdoba para presentar su 11º edición. Desde el jueves 9 de mayo, durante 10 noches se podrán disfrutar obras en simultáneo en distintos lugares en un formato de sólo 15 minutos, 1 historia. 
📌 El público podrá disfrutar de 4 obras en una misma noche, en lugares como el Teatro Real y el 220 Cultura Contemporánea. Habrá propuestas provenientes de Brasil, Colombia, Venezuela, Buenos Aires y Córdoba. 
ℹ️ La apertura del Festival tendrá entrada libre y gratuita y está prevista a las 19:30 hs, al aire libre en Mercado Alberdi, con una performance a cargo de la compañía de danza La Bajadita (con la dirección de Mariana Massera) y la animación de Gabriel Marasini y Lula Rodríguez. 
🎫 Las entradas anticipadas se pueden conseguir a través de https://www.edenentradas.com.ar y en Disquerías Edén –Obispo Trejo 15-. Además, ,media hora antes de la función, las entradas estarán disponibles en  las boleterías de 220 Cultura Contemporánea. 
▶️ Desde el jueves 09 al domingo 12 de mayo la programación se desarrollará en el 220, el centro cultural de la Plaza de la Música. Las funciones continúan desde el jueves 16 al domingo 19 de mayo en el mismo lugar. En tanto, el sábado 25 y domingo 26 de mayo a las 20,30 hs, el festival se trasladará al Teatro Real.
#Cuchá #FestivalInternacionalDeTeatroBreve 
#Teatro #TeatroBreve #Cultura</t>
  </si>
  <si>
    <t>https://www.instagram.com/p/C6pIwqvxrD1/</t>
  </si>
  <si>
    <t>⚽ Ayer retumbó la noticia del fallecimiento del Flaco Menotti, un ícono del fútbol argentino. Pero su figura trasciende su carrera como jugador y DT, porque fue una persona que siempre tuvo una palabra para los distintos temas que sucedían en nuestro país. 
ℹ️ Comprometido social, política y culturalmente, cuando comenzaba a hablar podía hilar un vínculo entre  canciones las canciones de Serrar, un texto de Borges y una jugada de Maradona. Su partida fue recordada con cariño por cientos de sus dirigidos y gente del ambiente del fútbol, pero también por periodistas y artistas.
🙌 ¡Hasta siempre Flaco!
#Cuchá #Menotti 
#Fútbol #Deportes</t>
  </si>
  <si>
    <t>https://www.instagram.com/p/C6oPFLVO1Ii/</t>
  </si>
  <si>
    <t>⚖️ El Tribunal Oral Federal II (TOF 2) de Córdoba sentenció, con diferentes condenas, a cinco de los siete acusados en el marco del 14° juicio por delitos de lesa humanidad en la provincia, cometidos durante la última dictadura.
👉 Los delitos imputados incluyen privación ilegítima de la libertad, imposición de tormentos, abuso sexual, homicidio, supresión de estado civil, alteración de estado civil, sustracción de una persona menor de diez años, prevaricato de auxiliares de la justicia y falsedad documental.
✍️ El fallo de los camaristas Julián Falcucci, María Noel Costa y Fabián Asís destaca tres condenas a perpetua para los policías de la ex-D2: Carlos Yanicelli, Yamil Jabour y Juan Eduardo Molina.
📍 Mirta “Cuca” Antón fue sentenciada a 15 años, mientras que Raúl Alejandro Contreras recibió 7 años de prisión. Ana María Rigutto de Oliva Otero y Adela María González fueron absueltas de la acusación del robo de la recuperada nieta 107.</t>
  </si>
  <si>
    <t>https://www.instagram.com/p/C6hctfeKn8B/</t>
  </si>
  <si>
    <t>🎬 Anoche se dio el puntapié inicial del 13º Festival Internacional de Cine Independiente de Cosquín (FICIC), en medio de una coyuntura crítica para la industria audiovisual nacional. La programación se extenderá hasta el próximo domingo con un total de 40 proyecciones entre cortos y largometrajes.
🎥 Este evento se ha transformado en un clásico del valle de Punilla y convoca a cineastas de todo el mundo. La propuesta busca mostrar un cine diferente y romper con lo que se ofrece desde Hollywood. Para este año su director artístico y curador será nuevamente el crítico de cine Roger Koza. Es la primera vez en las 13 ediciones que el Festival no contará con el apoyo del Instituto Nacional de Cine y Artes Audiovisuales (INCAA).
🎞️ Además, el certamen ofrece una gran variedad de categorías de competencia, incluyendo la Competencia Internacional para largometrajes y cortometrajes, así como la Competencia Nacional para cortometrajes de escuela, la cual tiene como objetivo consolidar un espacio de exhibición para los trabajos realizados por estudiantes de carreras de cine y televisión.
📽️ Las películas serán distribuidas en cuatro salas de la ciudad: el Centro de Congresos y Convenciones y el Microcine Adalberto Nogues (Tucumán 1032), el Teatro El Alma Encantada (Pedro Ortiz 779), y la Sala Conferencias Plaza Próspero Molina (intersección de Tucumán y O Bustos). La programación completa con días y horarios de las funciones se puede consultar en la web cosquinfilmfest.com (allí también se pueden adquirir las entradas anticipadas).
#Cuchá #Cosquín 
#FICIC #Cine</t>
  </si>
  <si>
    <t>https://www.instagram.com/p/C6glj0dO2pu/</t>
  </si>
  <si>
    <t>📰 En el Día Mundial de la Libertad de Prensa, recordamos a uno de los emblemas del periodismo argentino, Rodolfo Walsh.
🖋️ Pionero del género de No Ficción y autor de obras como "Operación Masacre" y "¿Quién mató a Rosendo?", Rodolfo Jorge Walsh se convirtió en uno de los autores imprescindibles del periodismo y la literatura latinoamericana, tanto por la calidad de su trabajo como por su compromiso con la transformación de la realidad.
✊ Para Walsh, era esencial defender el “derecho de cualquier ciudadano a divulgar la verdad que conoce, por peligrosa que sea”. Fue secuestrado por un grupo de tareas de la ex ESMA el 25 de marzo de 1977, un día después de publicar su "Carta abierta de un escritor a la junta militar". Desde entonces se encuentra desaparecido.</t>
  </si>
  <si>
    <t>https://www.instagram.com/p/C6gNvdZskNw/</t>
  </si>
  <si>
    <t>💉 El gobernador Martín Llaryora anunció la campaña de vacunación contra el dengue para la provincia de Córdoba. La iniciativa fue presentada junto al ministro de Salud, Ricardo Pieckestainer, y busca avanzar con medidas frente a la epidemia ante la falta de definiciones de Nación.
👩‍⚕️La vacunación es parte del plan Estratégico de Vacunación y Abordaje Integral para la prevención y el control del Dengue, Chikungunya y Zica para la temporada 2024-2025 que busca darle un abordaje integral a la problemática. Dentro de esta estrategia sanitaria se implementará, además, el aislamiento entomológico de las personas contagiadas, es decir el aislamiento durante todo el tiempo que dura la etapa de viremia, que es el lapso durante el cual una persona con dengue trasmite el virus al mosquito, que a su vez puede trasladar la enfermedad a otra persona en una nueva picadura. Así, se busca evitar la propagación de los contagios y combatir nuevas olas de la epidemia de dengue. 
🔎 En una primera instancia se vacunará a los grupos prioritarios: el personal de salud y los infectados en esta temporada o en olas anteriores. Será en etapas y no se incorporarán a grupos para los cuales la vacuna aun no está indicada como las embarazadas y los niños menores de 1 año.
#Cuchá #Vacunación 
#Dengue #Salud</t>
  </si>
  <si>
    <t>https://www.instagram.com/p/C6eGFmGussM/</t>
  </si>
  <si>
    <t>Como cada 1 de mayo, los fieles del sur provincial volvieron a colmar el centro de la localidad de Reducción para venerar al Cristo de la Buena Muerte. Este evento, que año tras año convoca a miles de personas, es una de las principales manifestaciones de fe de la región.
👣 CELEBRACIÓN HISTÓRICA ⛪️
El Santuario del Señor de la Buena Muerte, ubicado en la pintoresca localidad de Villa Reducción, recibe año tras año a miles de peregrinos que llegan para agradecer, orar y pedir. Esta festividad, que tiene más de 330 años de historia de religiosidad popular, es una tradición arraigada en la región, donde los viajeros históricamente hacían un alto en el camino para venerar al Señor de la Buena Muerte.
Según las leyendas locales, lugareños y transeúntes del Camino Real le pedían al Señor de la Buena Muerte una muerte natural, digna, para no terminar asesinados en el camino. Con el paso del tiempo, esta solicitud de gracia fue creciendo, al igual que la devoción al Señor. La festividad se fue transmitiendo de generación en generación, lo que permitió que la visita de peregrinos aumentara considerablemente.
👣 PEREGRINACIÓN 2024 ⛪️
Tradicionalmente, la peregrinación principal, que se realiza a pie, partirá a las 20:00 horas desde la Catedral de Río Cuarto. Los peregrinos recorren los cuarenta kilómetros que separan hasta la ciudad de Reducción, para arribar al Santuario alrededor de las 5 de la madrugada del día siguiente. Desde allí, tradicionalmente comienzan a celebrarse misas cada hora, para dar lugar a la devoción de los creyentes.
Para coordinar este evento, se conformó una comisión integrada por Graziano, el rector del Santuario Daniel Gallardo, personal de las diferentes áreas de la municipalidad local, bomberos voluntarios, la Policía Federal Argentina y representantes de las Fuerzas Armadas nacionales. En la plaza principal del pueblo se montarán más de 100 stands de artesanías, productores religiosos, venta de comidas y bebidas, ofreciendo así una variada oferta para los visitantes.
📝 Nota completa 👉 Cucha.com.ar</t>
  </si>
  <si>
    <t>https://www.instagram.com/p/C6beQzvLP6P/</t>
  </si>
  <si>
    <t>👎 La fábrica de motores eléctricos para electrodomésticos, WEG, despidió a unos 50 operarios de su planta ubicada en la Avenida O'Higgins al 4000 de la ciudad Córdoba. Los telegramas de despido comenzaron a llegar el viernes pasado y el lunes en el comienzo del turno, entre 40 y 50 trabajadores no pudieron ingresar a sus puestos porque se les informó que cesantearon sus actividades.
ℹ️ La empresa cuenta con 120 empleados, por lo que la reducción del personal ronda el 40%. La reacción no se hizo esperar y desde ayer que los trabajadores junto a la Unión Obrera Metalúrgica (UOM) se manifiestan frente a las instalaciones de WEG.
📌 WEG es proveedora de MABE, la firma mexicana que compró a la ex Drean y que hace unas semanas despidió a 200 empleados. La caída de la industria comenzó su efecto dominó. Según declaraciones de Alcides Salgado, vocero de la UOM, la apertura de importaciones redujo la necesidad de componentes fabricados localmente: “Estamos viendo la política neoliberal a pleno. Es lo que quiere esta política, que no tengamos industria".
#Cuchá #WEG 
#Trabajo</t>
  </si>
  <si>
    <t>https://www.instagram.com/p/C6ZwZd2RckP/</t>
  </si>
  <si>
    <t>📌 El 6 de abril de 1994 el avión que trasladaba al Presidente de Ruanda es derribado en su vuelta desde Tanzania hacia la capital ruandesa, Kigali. Fue el hecho que desató el genocidio de Ruanda, que por sus características y consecuencias se convirtió en el más letal en la historia de la humanidad. Se calcula que sólo en el lapso de tres meses, más de un millón de personas fueron asesinadas con una población total en ese momento de aproximadamente siete millones de habitantes, es decir, unos diez mil muertos por día.
❗ Las historias, las imágenes y los relatos de esos eventos son de una magnitud escalofriante. Fue un caos total todo él país: gente matándose en la calle con machetes, armas de fuego, armas caseras y blancas, luchas entre vecinos unos contra otros. Siendo toda una muestra de lo cruel, sádico y horroroso que el ser humano puede llegar a ser. 
🌐 En esta nueva entrega mensual de Una Vuelta de Tuerca al Mundo, Adrián Tuninetti dispara interrogantes y busca respuestas sobre lo sucedido en Ruanda 30 años atrás. El infierno en la tierra, representa  una mirada social, política y cultural de cómo se gestó uno de los mayores genocidios de la historia de la humanidad. Diferencias étnicas, control europeo en la zona y las malas decisiones de la ONU fueron un cóctel fatal para el país centroafricano. 
🔹 Podés leer la nota completa en el link de la Bio o entrando a www.cucha.com.ar 
#Cuchá
#genocidioenruanda #ONU #africa</t>
  </si>
  <si>
    <t>https://www.instagram.com/p/C6YrAlCulHV/</t>
  </si>
  <si>
    <t>✅ El Gobierno Nacional designó como titular de la Dirección de Conservación de la Administración de Parques Nacionales al lobbysta del agronegocio, ex Ceo de Monsanto, Leonardo Sarquis.
🔎 Sarquis ya había sido parte de la función pública como ministro durante los cuatro años de la gobernación de María Eugenia Vidal en la provincia de Buenos Aires. Es un lobbysta activo del agronegocio, que opera alternando las consultorias privadas y los cargos públicos.
📌 Por su parte, la historia de Monsanto está atravesada por el daño ambiental ocasionado a través de su paquete tecnológico para uso en la agricultura, que comprende la utilización de los Organismos Genéticamente Modificados (OGM). Esto llevó a que Monsanto esté prohibido en numerosos países como Bélgica, Gran Bretaña, Francia e Irlanda.
ℹ️ Vale recordar que como ministro, Sarquis fue el ideólogo de la Resolución del Veneno (Resolución Administrativa 246/2018), que autorizó las fumigaciones con agrotóxicos a cero metro de las viviendas, escuelas, rurales, rios y lagunas. Hoy es la persona a cargo de un área que estaba acéfala y que se encarga de la preservación de las áreas protegidas de todo el país.
🌳 Dentro de lo que es la Administración de Parques Nacionales, la Dirección Nacional de Conservación es un organismo de conservación antes que de turismo. Trabaja planificando e inventariando en las 55 áreas protegidas que hay en 21 provincias, una superficie superior a la de la provincia de Córdoba.
#Cuchá #Ambiente 
#ParquesNacionales</t>
  </si>
  <si>
    <t>https://www.instagram.com/p/C6XKSK7Rpl0/</t>
  </si>
  <si>
    <t>🙌 Padres, alumnos y docentes del IPEM 208 Marina Waisman realizaron una manifestación para reclamar por las condiciones del colegio. El edificio se encuentra con graves problemas: se llueven los techos, tiene problemas eléctricos y falta de agua. Esto hace que los alumnos tengan clase de dos a tres días a la semana.
📌 La institución se encuentra en la zona norte de la ciudad de Córdoba. Si bien arrastra problemas de larga data, en este 2024 se han visto agravados. La segunda planta del edificio está sin poder usarse por el riesgo eléctrico con las filtraciones de agua. También hubo días en que tanto docentes como alumnos se han tenido que retirar por la falta de agua.
💬 En declaraciones a Cadena 3, Verónica 'que es docente y delegada gremial, manifestó su preocupación: "Hemos tenido reuniones con los representantes de infraestructura y quedaron en darnos respuestas por la falta de luz y problemas estructurales grandes".
▶️ Además, Verónica denunció que se cerró uno de los cursos del turno tarde y expresó su temor sobre las intenciones del Ministerio de Educación con respecto a la escuela. "No tenemos respuestas y la escuela se está cayendo. Hay algo más que no nos están comunicando", concluyó.
#Cuchá #Educación</t>
  </si>
  <si>
    <t>https://www.instagram.com/p/C6PHk33R4Hn/</t>
  </si>
  <si>
    <t>En el marco del concurso “Mujeres Puentes” que realizó el gobierno de la provincia de Córdoba, 📌 el puente que une Parque Las Heras - Elise con la ex Plaza Austria pasará a llamarse “Enfermeras Heroínas de Malvinas”. 
🗳️ Más de 8 mil personas votaron entre 13 candidatas que representan a mujeres líderes e influyentes en áreas como salud, educación, deporte, derechos humanos y política, todas ellas impulsoras de cambios positivos en nuestra sociedad.
🔸 Cabe resaltar que este es el primer reconocimiento que se realiza en Argentina para las veteranas de Malvinas, las cuales respondieron al llamado de la Fuerza Aérea el 2 de abril de 1982, ofreciendo asistencia humanitaria a los combatientes que estaban en el frente de batalla.
💪 Se trata de Stella Botta, Mónica Rosa y Stella Morales de Villa María; Mirta Rodríguez y Sonia Escudero de Córdoba Capital; y Esther Moreno de Santa María, Catamarca, quienes marcaron un hito al ser pioneras en la incorporación de la mujer en las fuerzas armadas.
#Cuchá
#Heroinasdemalvinas #MujeresPioneras</t>
  </si>
  <si>
    <t>https://www.instagram.com/p/C6Oax5fuU0R/</t>
  </si>
  <si>
    <t>Se cumplen 109 años del primer genocidio del siglo XX. Se trata de la masacre contra el pueblo Armenio, el cual consistió en un plan sistemático de exterminio llevado a cabo por el Imperio Otomano (actual Turquía) entre los años 1915 y 1923. 
En el marco de la Primera Guerra Mundial y tras las derrotas frente al Imperio Ruso en las regiones del Cáucaso, el Imperio Otomano culpabiliza al pueblo armenio por lo sucedido en la región. En este contexto, el 24 de abril de 1915 el gobierno Otomano capturó a casi 300 intelectuales y líderes políticos con el objetivo de crear una campaña para presentar a la minoría étnica armenia como una amenaza para la seguridad nacional.
En la misma línea, el 29 de mayo de 1915, el gobierno otomano aprobó una ley de deportaciones con la finalidad de desterrar a cualquier persona que fuese una “amenaza para la seguridad nacional”. Esto permitió deportar deliberadamente a los armenios de la región del Cáucaso hacía el desierto de Siria. 
A este proceso se lo llamó “Las marchas de la muerte”. Una travesía de miles de armenios hacía el desierto sirio sin alimentos ni agua. Esto culminó en la muerte de más de un millón y medio de personas. Mientras las caravanas humanas se dirigían hacia la muerte, los turcos tomaron posesión de las pertenencias y los territorios pertenecientes al pueblo armenio.
Cabe resaltar que tanto Argentina como Uruguay fueron de los primeros paises en el mundo en reconocer el genocidio y condenar al estado turco por la masacre perpetrada. Masacre que hasta el día de hoy, 109 años después, la actual República de Turquía no reconoce, adjudicándose que no existió un plan sistemático desde el estado para asesinar al pueblo armenio. 
Podés leer la nota completa en nuestra web www.cucha.com.ar o entrando al link de la Bio.
#Cucha
#GenocidioArmenio #24abril</t>
  </si>
  <si>
    <t>https://www.instagram.com/p/C6J_3W9xUCo/</t>
  </si>
  <si>
    <t>🔎 En el marco de la protesta nacional, la marcha por la educación tuvo su réplica en numerosas localidades del interior de la provincia. Así, miles de cordobeses se manifestaron contra los recortes al presupuesto destinado a la educación superior y en defensa de la universidad pública. 
📸 En las imágenes pueden verse grandes ciudades que cuentan con universidades como Río Cuarto, San Francisco y Villa María, pero también otros pueblos que no tienen institutos de enseñanza superior como Santa Rosa de Calamuchita, Villa General Belgrano y Villa Ciudad Parque.
▶️ Por su parte, en Río Tercero se realizó un acto para pedir por la puesta en funcionamiento de la Universidad Nacional de Río Tercero (UNRT) cuya creación fuera aprobada por ley el año pasado y que el actual Gobierno Nacional decidió dar de baja.
#Cuchá #MarchaFederalUniversitaria
#Universidad</t>
  </si>
  <si>
    <t>https://www.instagram.com/p/C6JjUM5OO1o/</t>
  </si>
  <si>
    <t>Imágenes de la masiva #MarchaFederalUniversitaria en la ciudad de Córdoba.
Video y edición: @_franfa_
#Cuchá #Universidad</t>
  </si>
  <si>
    <t>https://www.instagram.com/reel/C6H4PfHxQka/</t>
  </si>
  <si>
    <t>❌ El gobierno de Milei ordenó la supresión de las unidades operativas del Instituto Nacional de Cine y Artes Audiovisuales (INCAA), argumentando la necesidad de establecer "una estructura que permita mecanismos y procesos más ágiles", con "un menor costo presupuestario". Al mismo tiempo, los empleados fueron dispensados de asistir al trabajo "hasta nuevo aviso". 🎞️
📝 La medida fue implementada mediante la Resolución 62/2024, publicada este lunes en el Boletín Oficial, como parte de un ajuste coordinado por el Ministerio de Capital Humano, a cargo de Sandra Pettovello.
👉 Estas acciones se enmarcan en el contexto del feroz recorte presupuestario que se está llevando a cabo en varios sectores del Estado, y en la fuerte disputa que el gobierno nacional, y especialmente el Presidente de la Nación, Javier Milei, sostiene con el sector de la cultura.</t>
  </si>
  <si>
    <t>https://www.instagram.com/p/C6ES20QuQur/</t>
  </si>
  <si>
    <t>✅ El hallazgo de una misteriosa imagen en la Antártida que se parece a las pirámides de Egipto fue furor en las redes sociales y los usuarios comenzaron a elaborar todo tipo de teorías, incluso que habría sido construida por los ovnis. 
🔎 Lo cierto es que esta formación que apareció los montes Ellsworth, la cordillera más alta de la Antártida que atraviesa parte del territorio argentino en el continente, fue originada por la acción de las fuertes tormentas y los vientos potentes de la zona, que le dieron una forma de pirámide a unas estructuras rocosas de una geometría precisa que parecían haber sido creadas por el hombre. 
🏔️ Estas pirámides naturales se llaman Nunataks y son formaciones geológicas de origen natural que fueron modeladas hace miles de años por la madre naturaleza. Los Nunataks son picos montañosos rodeados de un campo de hielo, muy llamativos por su forma de pirámide. Suelen ser utilizados por los científicos que hacen expediciones de investigación como punto de referencia.
📌 La “pirámide antártica” está ubicada a 1219 metros de altura y es única en el mundo en su tipo. Visitarla es imposible por las bajas temperaturas. 
#Cuchá 
#Antártida #Nunataks</t>
  </si>
  <si>
    <t>https://www.instagram.com/p/C58ZZEouK5N/</t>
  </si>
  <si>
    <t>🪕 Los días viernes 19 y sábado 20 de abril, con entrada libre y gratuita, se realizará el tercer Encuentro de Luthería de Córdoba. Durante dos días, el Colegio Nacional de Monserrat recibirá a referentes de esta milenaria práctica artesanal, quienes dictarán seminarios y brindarán charlas sobre sus experiencias en el trabajo con los instrumentos. Además habrá propuestas interactivas y lúdicas, y conciertos. 
🪘 El show inaugural estará a cargo de la reconocida guitarrista puntana Daniela Calderón y de la cantante pampeana, radicada en Córdoba, Eli Fernández. En el cierre se conocerán los ganadores del 2° Concurso Provincial de Guitarra, orientado a músicos en formación.
✅ &gt;&gt; Programación:
📌 Viernes 19 de abril
16 hs. Apertura.
17 hs. Entrevista al ilustrador y músico Panchopepe, quien estará pintando en vivo. 
17.30 hs. Experiencia abierta al público para ver y ejercitar el curvado de la madera con diferentes dispositivos.
18 hs. Seminario de Calibración de Instrumentos de Cuerda a cargo de Silvina M. Pages, Rodrigo Banegas y Lisandro March.
19 hs. Entrevista al maestro Rodolfo Cucculelli, luthier referente de nuestro país y uno de los fundadores de la Asociación Argentina de Luthería. 
20 hs. Set en vivo de la guitarrista Daniela Calderón (San Luis) y la vocalista Eli Fernández. 
📌 Sábado 20 de abril 
11 hs. Seminario de Lustre a Muñequilla, a cargo del maestro Rodolfo Cucculelli en compañía del luthier Mateo Goldchmidt. 
12.30 hs. Juegos y demostraciones relacionadas con la construcción de instrumentos, junto a los asistentes. 
15 hs. Entrevista al luthier e ingeniero Raúl Sors, quien hablará sobre sus guitarras, su oficio y su trayectoria.
16 hs. Entrevista a Paul Aguilera, luthier ganador de los 70 años de luthería en Tucumán.
17 hs. Entrevista a Silvina M. Pages. Contará sobre su trabajo como constructora de guitarras y educadora en el oficio.
18 hs. Concurso Provincial de Guitarra. Presentación del jurado y de los preseleccionados.
19 hs. Conciertos de la final del Concurso Provincial de Guitarra. Conocimiento de ganador/a.
20 hs. Cierre del Encuentro. Escenario abierto. 
#Cuchá</t>
  </si>
  <si>
    <t>https://www.instagram.com/p/C562geSx85R/</t>
  </si>
  <si>
    <t>El Consejo Interuniversitario Nacional (CIN) en conjunto con sindicatos docentes, no docentes y dirigentes estudiantiles confirmaron que la Marcha Federal Universitaria se realizará el próximo martes 23 de abril en rechazo al ajuste que está aplicando el gobierno de Javier Mieli. 
📚 La convocatoria en defensa de la educación superior se desarrollará en simultáneo en todo el país. En lo que respecta a la ciudad de Córdoba se espera una masiva concentración de los cuatro claustros (estudiantes, egresados, docentes y no docentes). 
📢 En el comunicado difundido por Gremio de las y los Docentes e Investigadores de la UNC (ADIUC) resaltan la importancia de que esta no sea una marcha más “no queremos ser la generación que dejó morir a la universidad pública y a la ciencia nacional”.
❗️ Cabe resaltar que las universidad nacionales recibieron el mismo presupuesto que en el año 2023, por lo que la mayoría no podrá afrontar ningún tipo de gasto de funcionamiento desde el segundo semestre. 
💡 En este contexto, para muchas universidades se está haciendo insostenible pagar las millonarias sumas de luz y gas. En el caso particular de algunas unidades académicas, ya comenzaron los cortes de luz programados y la clausura de los ascensores para hacer frente al déficit de caja que tienen. 
📉 En un informe realizado por la Asociación Civil por la Igualdad y la Justicia (ACIJ), sin una actualización, el actual presupuesto, sería el financiamiento más bajo en los últimos 27 años. 
📊 A su vez, en medio de la crisis se dio a conocer el ranking de las mejores universidades del mundo realizado por la consultora QS. La Universidad Nacional de Buenos Aires (UBA) quedó posicionada en el top 50. A su vez seis unidades académicas se ubicaron entre las 50 mejores a nivel mundial en sus respectivas áreas: Letras, Antropología, Derecho, Ingeniería del Petróleo, Sociología y Arte y Diseño. 
#Cuchá
#Educación #MarchaFederalUniversitaria #Noalrecorteuniversitario</t>
  </si>
  <si>
    <t>https://www.instagram.com/p/C55_FnEuPOv/</t>
  </si>
  <si>
    <t>🔍 Investigadores de más de 50 países, entre los que se encuentran varios premios Nobel, realizarán un “Abrazo mundial a la ciencia argentina”.
🕓 Hoy, a las 16:00 horas, en el Polo Científico Tecnológico, la comunidad científica entregará a las autoridades del Consejo Nacional de Investigaciones Científicas y Técnicas (CONICET) más de 1.000 cartas que enviaron investigadores de todo el mundo en apoyo a sus colegas del país.
🤝 Además, se llevará a cabo un “abrazo mundial” a la sede central del organismo, que está atravesando una profunda crisis como resultado del ajuste y el desmantelamiento de la institución, poniendo en peligro el trabajo de décadas en innovación y conocimiento.
🚨 Desde el CONICET, se vienen denunciando el despido de 140 trabajadores, la reducción más drástica en décadas de las becas doctorales, el desmantelamiento de institutos de investigación, el riesgo de una nueva “fuga de cerebros” y la paralización de proyectos estratégicos como la construcción del reactor nuclear CAREM 25.</t>
  </si>
  <si>
    <t>https://www.instagram.com/p/C53AG1LPpxh/</t>
  </si>
  <si>
    <t>El Gobierno Nacional anunció que no realizará la compra anual de libros escolares, previstos para el ciclo lectivo 2024. 📚 Se trata de un total de 14 millones de ejemplares destinados a estudiantes de nivel inicial, primaria y secundaria de todo el país. 
▶️ Desde el ministerio de Capital Humano, a cargo de Sandra Pettovello, retiraron el programa “Libros para Aprender” bajo el argumento que las editoriales estaban muy demoradas y no iban a llegar al inicio de clases. 
❗️Hasta el año pasado el programa era comandado por el Gobierno Nacional, pero cada provincia seleccionaba los textos de acuerdo a sus planes de estudio.
👉 En este contexto, fuente oficiales de Casa Rosada resaltaron que desde este año las compras quedarán en manos de las provincias, ya que el programa, con formato nacional, no va a existir más.
📖 “Libros para aprender” fue un programa implementado en el año 2022 por el exministro de Educación Jaime Perszyck. La iniciativa contemplaba la compra y entrega de material bibliográfico para los alumnos y alumnas del país, en donde cada ejemplar tenía el nombre del estudiante al que pertenecía.
#Cuchá
#Educación #Libros</t>
  </si>
  <si>
    <t>https://www.instagram.com/p/C50-ff0OF-X/</t>
  </si>
  <si>
    <t>🛑 La empresa de electrodomésticos Mabe, la firma de capitales mexicanos que adquirió Drean a fines del 2022, desvinculó a 200 de los 900 operarios de su planta en Luque, localidad del departamento Río Segundo.
📍 La medida se tomó por la caída de las ventas que la empresa sufrió en los últimos meses, sobre todo en el mercado local. Por ejemplo, el principal producto de Mabe que es el lavarropas de carga frontal automático, ha mermado su comercialización en un 50%.
🏭 Los despidos repercuten en Luque, que cuenta con unos 7.000 habitantes, pero también en otras localidades de la región como Calchín, Sacanta, El Arañado y Villa del Rosario. Además, la caída de las ventas perjudica a más sectores de manera indirecta, ya que hay muchos contratistas tercerizados.
ℹ️ En este contexto, la compañía tiene planeado detener su producción por dos semanas, del 22 de abril al 6 de mayo, para reordenar al personal. Ante este panorama, desde la Unión Obrera Metalúrgica (UOM) alertaron que existe la posibilidad de que estos despidos impacten en nuevas cesantías en otras fábricas que son proveedoras de insumos a la empresa de electrodomésticos. 
🔎 En Córdoba desde el inicio del año, 43 empresas iniciaron procedimientos preventivos de crisis y 7.851 trabajadores fueron afectados con suspensiones de jornadas y reducciones salariales de hasta el 50%. 
🗨️ Con los despidos masivos en el sector público y ahora en el privado por la recesión, la preocupación por perder el trabajo empieza a aumentar en la población: según una encuesta de Opina Argentina, el temor al desempleo (52%) es una sensación mayoritaria en la sociedad desde febrero de este año. 
#Cuchá</t>
  </si>
  <si>
    <t>https://www.instagram.com/p/C50on5EuxcP/</t>
  </si>
  <si>
    <t>🌎 El gobierno de Tierra del Fuego propuso renombrar a las islas Georgias del Sur y Sandwich del Sur para que "dejen de ser denominadas con topónimos ingleses". La iniciativa de la administración a cargo del gobernador Gustavo Melella fue presentada a través de la Secretaría de Malvinas, Antártida, Islas del Atlántico Sur y Asuntos Internacionales. 
ℹ️ Tras una extensa presentación ante el Instituto Geográfico Nacional, el gobierno fueguino solicitó formalmente el cambio de nombre geográfico asignado al archipiélago de nombre actual "Islas Georgias del Sur" por el nombre "Islas San Pedro", así como también el cambio de nombre geográfico del archipiélago "Islas Sandwich del Sur" por el nombre "Islas Esquivel".
🔎 En el caso de las Islas Georgias del Sur,  su nombre deriva del avistamiento realizado en 1775 por el Capitán británico James Cook, quien bautiza a las Islas como Isle of Georgia en honor al monarca británico Jorge III (George III). La toponimia Islas de San Pedro se debe a tal como fueron nombradas por España en el año 1756 tras su descubrimiento oficial.
📌 Por su parte, las Islas Sándwich del Sur fueron denominadas así por Cook en honor a John Montagu Sandwich, un conde inglés. El nombre Islas de Esquivel sería en reconocimiento a la instalación del refugio Teniente Esquivel que albergó a los tres primeros ocupantes argentinos que permanecieron por tiempo prolongado en el Archipiélago Sándwich del Sur, siendo los primeros en vivir en esas condiciones y que constituye uno de los primeros actos de soberanía argentina en las Islas Sandwich del Sur. 
▶️ Esta presentación por parte del gobierno provincial se da días después de la visita del presidente Javier Milei a la ciudad de Ushuaia, donde se reunió con Laura Richardson, la jefa del Comando Sur de los Estados Unidos, y el anuncio de instalación de una base naval en la zona.
#Cuchá 
#TierraDelFuego #Malvinas</t>
  </si>
  <si>
    <t>https://www.instagram.com/p/C5zFJFBxt1D/</t>
  </si>
  <si>
    <t>🔍 Un informe del Observatorio de Trabajo, Economía y Sociedad reveló que a las universidades nacionales de Córdoba les quedan apenas 40 días de presupuesto.
📉 El motivo es que desde el gobierno Nacional decidieron que el presupuesto para 2024 sea el mismo que en 2023, a pesar de que la inflación fue de 211%. De esta manera, tanto la Universidad Nacional de Córdoba, como la de Río Cuarto y Villa María han ejecutado en tan solo 3 meses el 70% de su presupuesto asignado para todo el año.
💼 Los salarios, tanto de docentes como de no docentes, representan casi el 85% del presupuesto universitario. Así, el ajuste a las universidades recae fundamentalmente sobre sus trabajadores, cuyos salarios han perdido sistemáticamente contra la inflación en los últimos meses.
💸 La crisis en la educación se agrava si se tiene en cuenta que desde diciembre, hubo una inflación acumulada del 71,37% y los salarios docentes han aumentado, como máximo, un 12%.
🎓 De esta manera se afectará, además, a los miles de estudiantes de todo el país que cursan sus estudios en nuestra provincia.
🔊 Desde OTES, destacaron que "El Gobierno nacional está poniendo a las y los trabajadores de nuestras universidades en una situación insostenible y, en el camino, destruyendo otro consenso histórico argentino: el valor de la educación superior gratuita y de calidad".</t>
  </si>
  <si>
    <t>https://www.instagram.com/p/C5x4Wd5rCq8/</t>
  </si>
  <si>
    <t>El gobierno nacional elevó este viernes el nivel de alerta antiterrorista y reforzó de manera extrema la seguridad en áreas sensibles para el estado y el país. En este contexto, instituciones religiosas y culturales pertenecientes a la comunidad judía, como así también las embajadas pertenecientes a Israel y Estados Unidos se vieron con refuerzos de seguridad extras. 
Esto sucede luego del fallo de la Cámara Federal de Casación quien, de manera sorpresiva, dió por aprobada la participación de la República Islámica de Irán en los atentados contra la Embajada de Israel en 1992 y la  Asociación Mutual Israelita Argentina (AMIA) en 1994.
A su vez, el fallo declara que ambos hechos terroristas son considerados como delitos de lesa humanidad, lo que implica que las investigaciones y los resultados arrojados por las mismas no pueden prescribir con el tiempo.
La decisión del Tribunal penal causó sorpresa entre los familiares de las víctimas, ya que se enteraron del fallo por los medios de comunicación. En este contexto, esta resolución pareciera ser la excusa perfecta de encontrar un enemigo externo a los problemas que enfrenta actualmente Argentina. Desde la presidencia de la nación todavía no dieron señales de ruptura del vínculo diplomático con el país asiático, aunque desde Cancillería no descartan que eso pueda suceder. 
#Cuchá
#Amia #atentado #irán</t>
  </si>
  <si>
    <t>https://www.instagram.com/p/C5quV4oOU-A/</t>
  </si>
  <si>
    <t>⚡️ EPEC transformó la histórica Usina Bamba en un museo que ya abrió sus puertas para el público en general. 🏭
💡 De recorrida, se puede explorar las instalaciones de la antigua usina, así como su entorno natural, y cuenta con una exhibición que narra la evolución histórica de la energía eléctrica mediante imágenes en las paredes del edificio. La colección de objetos y la maquinaria restaurada permiten a los visitantes transportarse a finales del siglo XIX y comprender la importancia de esta central en el desarrollo industrial de la época. 
⚙️ La historia de la Usina Bamba es tan particular como interesante. Inaugurada el 29 de noviembre de 1897 y en funcionamiento durante 67 años, marcó un hito como la primera usina hidroeléctrica de servicios públicos en todo el país y Sudamérica. Su contribución al desarrollo energético en Córdoba y la nación fue fundamental, proporcionando energía para el alumbrado público en la ciudad de Córdoba. Concebida por Joseph Oulton en 1891, su construcción fue llevada a cabo por la empresa Córdoba Light &amp; Power Co. Ubicada estratégicamente en una curva del río Suquía, cerca del antiguo dique San Roque y del dique derivador Mal Paso, la usina contaba con un pequeño embalse y un canal de 80 metros excavado en la roca que conducía el agua hacia la planta. Desde allí, el agua fluía en caída libre a través de tres conductos metálicos hasta las turbinas de la central Bamba, donde su movimiento rotativo era transformado por los alternadores en corriente eléctrica. 💧
👉 Museo Usina Bamba se encuentra en el km 16 de la ruta E-55, frente al Apeadero “El Payador” del ferrocarril Central Córdoba Noroeste. Se puede visitar de lunes a viernes de 9 a 14 horas. 🛤️
🗺 Las reservas para visitas de grupos e instituciones se pueden gestionar al mail museomolet@epec.com.ar o al teléfono 3514297217. 📧📞</t>
  </si>
  <si>
    <t>https://www.instagram.com/p/C5qOCMpt254/</t>
  </si>
  <si>
    <t>Por tercer año consecutivo, durante abril se llevará a cabo el Mes del Astroturismo en nuestra provincia, con una amplia gama de actividades planeadas en más de 20 localidades. Córdoba tiene una larga tradición en astronomía, siendo la primera provincia en tener un observatorio astronómico y contribuyendo significativamente al estudio del cielo austral.
El astroturismo ofrece una oportunidad para conectar con la naturaleza y disfrutar del cielo cordobés, repleto de estrellas y constelaciones que enriquecen nuestra cultura. Cada observación ofrece una experiencia única, variando según el lugar. El objetivo es acercar el conocimiento astronómico a los turistas, situando a la provincia en la vanguardia internacional.
Con propuestas que incluyen senderismo, cicloturismo, escalada, rappel, avistaje de aves, parapente, paracaidismo, buceo y cabalgatas, el Mes del Astroturismo invita a contemplar el cielo estrellado, fusionando pasado, presente y futuro. 
La programación completa con las actividades de todas las localidades está disponible en @turismocba. A su vez, la Agencia Córdoba Turismo recomienda contratar prestadores de turismo habilitados, para garantizar seguridad y conocimiento del lugar.
#Cuchá #Astroturismo #Córdoba</t>
  </si>
  <si>
    <t>https://www.instagram.com/p/C5n3UmhumnD/</t>
  </si>
  <si>
    <t>El Instituto Ferreyra, un centro de investigación científica de la UNC y el CONICET, se encuentra en una grave crisis económica que amenaza su continuidad, provocada por los altos costos en los servicios. La entidad se enfrenta a una factura de electricidad de 4,5 millones de pesos, casi la mitad de su presupuesto anual de 12 millones, y advierte que solo podrá mantener sus operaciones por un mes más.
“A pesar de que hemos reducido a la mitad el consumo, de 2.5 kw a 1.7 kw, sin afectar la calidad del trabajo, estamos pagando tres veces más de lo que pagábamos en enero. Solo pagando la luz, nos queda para mantener el instituto abierto un mes más. Sin contar la seguridad, limpieza o seguros para las personas que trabajamos acá”, explica Carolina Touz, la directora. “Como no hay presupuesto 2024, tanto CONICET como la Universidad Nacional de Córdoba pudieron darnos el presupuesto 2023, que es de 12 millones de pesos”
En busca de soluciones para superar esta crisis, la institución propuso un plan para adoptar la energía solar en lugar de depender de la eléctrica. “Conseguimos parte del dinero para adquirir los paneles solares, pero estamos apelando a los cordobeses si nos pueden ayudar”, indica Touz. 
Quienes deseen colaborar, pueden realizar una transferencia a la cuenta bancaria de la institución, con el alias GOLFO.DORADO.RULO. También reciben donaciones a través de https://donaronline.org/instituto-de-investigacion-medica-mercedes-y-martin-ferreyra/dona-al-instituto-ferreyra. 
En el Instituto Ferreyra trabajan 120 investigadores que llevan a cabo importantes estudios en el campo de las ciencias biomédicas y que tienen como objetivo la innovación y transferencia de conocimientos. Además, es una institución de referencia nacional e internacional en la formación académica y tecnológica de recursos humanos para grado y posgrado. 
#Cuchá</t>
  </si>
  <si>
    <t>https://www.instagram.com/p/C5mYAjTRzH7/</t>
  </si>
  <si>
    <t>🙌 En la tarde de ayer se emplazó el monumento que homenajea a Sonia Torres, la histórica referente de Abuelas de Plaza de Mayo, en la peatonal de Córdoba. La escultura fue inaugurada mediante una ceremonia de la que participó el gobernador Martín Llaryora, el ex gobernador Juan Schiaretti y numerosos funcionarios y representantes de organismos de Derechos Humanos.
ℹ️ Tras el fallecimiento de Sonia en 2023, la Legislatura de Córdoba aprobó el la ley 10.925 por la que se dispuso el emplazamiento de una obra que permitiera homenajearla “por su ejemplar e inclaudicable lucha en defensa de los derechos humanos”. La encargada de realizarla fue la artista Trinidad Caminos.
🔎 El monumento se encuentra en la Plazoleta de la Merced, en la esquina de las calles 25 de Mayo y Rivadavia, frente al local de Abuelas de Plaza de Mayo filial Córdoba. Está sentada en un banquito en el que cuentan que se sentaba siempre cuando salía a descansar.
📌 Sonia Torres murió a los 94 años, sin encontrar al nieto que buscaba. Recordá, si naciste entre 1975 y 1980 y tenés dudas sobre tu identidad:
📍Rivadavia 77
📞 +54 9 351 666-7753 / +54 9 351 666-7871
📧 abuelascordoba@gmail.com
#Cuchá 
#NuncaMás #SoniaTorres #MemoriaVerdadYJusticia</t>
  </si>
  <si>
    <t>https://www.instagram.com/p/C5laI-Eu8qU/</t>
  </si>
  <si>
    <t>🎭🌟 La ciudad de Córdoba está lista para la edición número 15 de las "100 Obras de Teatro Independiente", del 15 al 21 de abril. Organizado por la Secretaría de Comunicación y Cultura de la Municipalidad en colaboración con la Red de Salas de Teatros Independientes, este evento se ha consolidado como un referente en la escena cultural local. 🎭🏛️
Con un programa diverso que incluye 12 obras seleccionadas entre 49 propuestas, abarcando teatro, circo y danza-teatro, la iniciativa busca destacar el arte como un trabajo significativo, las cuales invitan a reflexionar sobre la profesionalización y la importancia social de las Artes Escénicas. 🎨💭
Las funciones tendrán un costo de $2000, pero tanto la apertura como la clausura del festival serán gratuitas y al aire libre, en la calle Caseros. Además, se ofrecerán actividades paralelas como foros, charlas y talleres, tanto para la comunidad artística como para el público en general, de forma gratuita con inscripción previa. 🎟️📚
#Cuchá</t>
  </si>
  <si>
    <t>https://www.instagram.com/p/C5lGrEALSq2/</t>
  </si>
  <si>
    <t>En la localidad de la Rancherita, corazón del valle de Paravachasca, se lanzó el plan de forestación “Más Flora Cordobesa",✅️ un ambicioso programa que busca plantar más de 200 mil árboles nativos en todo el territorio provincial hasta marzo de 2025.
🌳 Se trata de una iniciativa del Ministerio de Ambiente y Economía Circular, la cual tiene como objetivo conservar la biodiversidad aportando a la restauración de los ecosistemas nativos de la provincia de Córdoba, teniendo en cuenta las diversas regiones fitogeográficas.
🌱 Dentro de este marco, el plan de forestación se llevará a cabo en colaboración con diversos actores clave como municipios, comunas, ONG, universidades, el sector privado y cooperativas. Para esto, la cartera ambiental implementó el Registro de BioAcciones, que tiene como objetivo generar un mapa de organizaciones de la sociedad civil que realicen actividades de preservación y restauración de la biodiversidad en la Provincia de Córdoba.
📢 En este contexto, la ministra Victoria Flores explicó que “a partir del Registro de BioAcciones encontramos más de 70 instituciones que ya vienen trabajando, a veces de manera aislada, en el cuidado de los árboles en la provincia. Por eso, es fundamental la incorporación de esas organizaciones en este programa, y la colaboración de todos aquellos que quieran ayudarnos a preservar nuestro entorno".
🌼 Cabe destacar que, todas las forestaciones se realizarán con semillas de flora nativa, las cuales tendrán trazabilidad genética, es decir, las semillas se utilizan para reforestar las mismas zonas donde fueron recolectadas. En este contexto, la primera plantación se realizó en la Reserva de Usos Múltiple de Paravachasca, un área muy afectada por los incendios hace dos años, en dondé se plantaron 110 ejemplares de flora nativa germinada de ese mismo lugar. 
🌐 A su vez, desde la cartera de ambiente, pondrán en funcionamiento un mapa interactivo para geolocalizar cada forestación, el cual tiene como objetivo poder garantizar un seguimiento del trabajo realizado. 
#Cuchá
#ambiente #Forestación #Córdoba #Paravachasca</t>
  </si>
  <si>
    <t>https://www.instagram.com/p/C5inZ_TOWU4/</t>
  </si>
  <si>
    <t>En una entrevista para la cadena internacional CNN, el presidente de la nación Javier Milei aseguró que Argentina no descarta enviar fuerzas militares para apoyar a Ucrania en su guerra con Rusia. 😱
👉 Ante la pregunta del periodista Andrés Oppenheimer sobre la posibilidad de que Argentina preste algún tipo de ayuda y cooperación militar a Ucrania, el presidente argumentó que tanto los gobiernos, como los ministros de defensa de ambos países, están en contacto permanente, “es algo que está discutiendo el ministro Luis Petri, nuestro ministro de defensa, con las autoridades de Ucrania para ver en qué podemos colaborar”, sostuvo el mandatario nacional.
📢 En otro pasaje de la entrevista, Milei reveló que Volodímir Zelenski, su par ucraniano, le solicitó realizar en Argentina un foro en defensa de la libertad de Ucrania en conjunto con diversos países de latinoamérica. 
❗️ Cabe resaltar que Argentina no ingresa a un conflicto bélico desde 1982, por lo que esto representaría romper posturas diplomáticas conseguidas en las últimas cuatro décadas.
#Cuchá 
#Milei #zelensky #ucrânia #rusia</t>
  </si>
  <si>
    <t>https://www.instagram.com/p/C5gYDDlO_ch/</t>
  </si>
  <si>
    <t>Mañana tendrá lugar la primera edición de “Elijo Crecer”, un festival que busca sensibilizar a la comunidad sobre la calidad y relevancia de la producción científica local, además de visibilizar la situación crítica que atraviesa el sector en este momento, a raíz del desmantelamiento del sistema de ciencia y tecnología que lleva adelante el Gobierno nacional. 
La iniciativa es federal y se realiza en más de 40 ciudades del país. Tiene como objetivo es promover una visión amplia acerca de la diversidad de temas de los que se ocupa la ciencia en la Argentina, recuperando su valor para el desarrollo del país. 
A partir de las 10 hs en el predio del Bosquecito de Ciudad Universitaria (al lado de la Feria Agroecológica), habrá experiencias interactivas, juegos educativos para niños, charlas con científicos, música en vivo, una radio abierta, propuestas gastronómicas y más de 30 stands con información y demostraciones. Participarán docentes de la UNC y la UPC, investigadores de CONICET, estudiantes, profesionales graduados y trabajadores universitarios y de CONICET. La entrada es libre y gratuita. 
#Cuchá #Conicet #Ciencia #UNC #ElijoCrecer #ElijoCrecerCBA #CienciaxArgentina</t>
  </si>
  <si>
    <t>https://www.instagram.com/p/C5ZB0c-RQE-/</t>
  </si>
  <si>
    <t>📝 La Legislatura provincial resolvió en la sesión de ayer declarar la lengua ranquel como “Patrimonio Cultural e Inmaterial de la Provincia en todas sus formas de manifestación”, una acción que permite poner en valor la identidad cordobesa y reivindicar sus raíces culturales y sociales.
🏞️ La iniciativa fue impulsada por el Consejo de Comunidades de Pueblos Indígenas de Córdoba, un órgano establecido por ley en 2015 que reúne a representantes de las 18 comunidades existentes en la provincia. Este espacio posibilita a las comunidades tener mayor visibilidad e instituye un lugar donde canalizar sus inquietudes y necesidades.
🌄 Los pueblos ranqueles dominaron parte de la región central del país, asentándose también al sur de lo que hoy es el territorio provincial, y conforman, junto con los sanavirones y comechingones, uno de los tres pueblos originarios de Córdoba. Con la llamada “Conquista del Desierto”, el Estado desplazó a las comunidades, exterminando o sometiendo a sus pobladores.
👥 En la actualidad, la comunidad ranquelina "Ramón Cabral", ubicada en la localidad de Del Campillo, y "Ckatacuna" en Río Cuarto, forman parte del Registro y mantienen viva la identidad ranquel.
🌿 Con estas políticas se busca poner en valor a las culturas que preexistieron a la conformación de Córdoba, destacando la importancia que tuvieron y tienen en la construcción de la historia y la identidad de la provincia.</t>
  </si>
  <si>
    <t>https://www.instagram.com/p/C5YN-hOxtNd/</t>
  </si>
  <si>
    <t>Las inundaciones en el sur de Brasil ya dejaron un saldo de más de 100 muertos y decenas de miles de evacuados, lo que representa una catástrofe ambiental sin precedentes en el vecino país. En conferencia de prensa, el presidente Luiz Inácio “Lula” da Silva advirtió que “Las inundaciones son un aviso para el mundo y una factura que le está pasando el planeta a la humanidad”.
En este contexto, el presidente anunció ayudas económicas para los afectados y recalcó que muchas de las operaciones de rescate tuvieron que ser suspendidas por nuevas lluvias. 
Por su parte, fuentes del gobierno declararon que desconocen la real magnitud de los daños ya que deberán esperar a que las aguas bajen para poder calcular un costo de la reconstrucción.
Según las estimaciones cayeron casi 400 milímetros de lluvía en dos semanas, lo que afectó a más de millón y medio de personas en 417 ciudades de Rio Grande do Sul. Un estado que ha quedado prácticamente aislado del resto del país. 
#Cuchá</t>
  </si>
  <si>
    <t>https://www.instagram.com/p/C67TXkBxzv_/</t>
  </si>
  <si>
    <t>El país vive la epidemia de Dengue más importante de su historia y en las redes sociales se hizo tendencia la ausencia del ministro de Salud, Mario Russo. Recién ayer, el titular de la cartera rompió el silencio y apareció públicamente, donde deslindó responsabilidades ante la situación actual yadmitió "un cuello de botella" en la provisión de repelentes.
Russo es un cultor del bajo perfil, tiene 57 años, nació en Buenos Aires y es médico cardiólogo egresado de la UBA. Tras su residencia, inició su carrera en el Servicio de Recuperación Cardiovascular en el Hospital Español.
Entre 2000 y 2004, Russo fue coordinador del Servicio de Trasplante Cardiopulmonar Pediátrico en el Hospital Italiano y a partir de 2001 estuvo también a cargo de la Unidad Coronaria del instituto médico Fleni. Precisamente en el conurbano fue en donde tuvo sus primeras experiencias en la gestión pública de la Salud, donde integró la nómina de dirigentes que se convertirían en referencia territorial de Juntos por el Cambio. Desde el 2009 al 2015 fue secretario de Salud de San Miguel, bajo la intendencia de Joaquín de la Torre.
En el período 2015-2017 ocupó el mismo cargo en Morón, cuyo jefe comunal era Ramiro Tagliaferro. Luego sería secretario de Gobierno del municipio. Allí dio la nota cuando era secretario de Salud de Morón, en un hecho que terminó con la separación de los coordinadores médicos y administrativos del centro de salud de El Palomar. En ese lugar había aparecido un cartel que informaba al personal que estaban obligados a denunciar a la policía cualquier “sospecha de aborto” de pacientes. Ante ese hecho, el municipio debió aclarar que el cartel “no representa las opiniones ni las políticas sanitarias del Municipio de Morón”.
Durante la gobernación de María Eugenia Vidal llegó a la esfera provincial, donde fue subsecretario de Coordinación de Políticas Sanitarias y de Planificación y Contralor Sanitario del Ministerio de Salud provincial.
El cambio de gobierno lo contempló y continuó ocupando cargos de gestión. Malena Galmarini, como directora de AySA, lo designó como titular de Asuntos Gubernamentales entre enero del 2020 hasta junio del 2022.
#Dengue #Salud</t>
  </si>
  <si>
    <t>https://www.instagram.com/p/C5WIRRiOxJE/</t>
  </si>
  <si>
    <t>La Cámara Nacional del Trabajo dictó una medida cautelar para suspender la aplicación de lo dispuesto en el capítulo laboral del Decreto de Necesidad y Urgencia 70/23. El tribunal de feria hizo lugar a un amparo presentado por la CGT, donde cuestionaba la constitucionalidad del megadecreto y reclamaba por la violación de los derechos de los trabajadores. 
En materia laboral, el DNU llevaba el período de prueba de tres a ocho meses, limitaba el derecho a huelga de los trabajadores, incorporaba causales de despido y cambiaba el sistema de indemnizaciones, entre otras medidas que desregulaban el mercado laboral. Los jueces argumentaron que “los propios considerandos de dicho DNyU traducen -al menos en lo que respecta a la materia laboral- que no se evidenciaría objetivamente la ‘necesidad’ de adoptar tan numerosas medidas. Lo cierto y jurídicamente relevante es que no se avizorarían las que se alegan constituyan razones de ‘urgencia’ para eludir la debida intervención del Poder Legislativo en lo que hace a la legislación de fondo”.
Los magistrados indicaron también que Milei podría haber convocado al Congreso a sesiones extraordinarias para debatir las cuestiones que modificó por decreto. “El dictado de medidas legislativas excepcionales por parte del poder administrador solo podría justificarse en un claro caso de emergencia que no se advierte configurada siquiera a través de lo invocado en los propios considerandos del DNyU analizado”. 
Luego de conocerse la decisión, Hector Daer, secretario de la CGT, compartió un comunicado que celebra la medida y ratificó el paro general convocado para el 24 de enero. “Con organización, unidad y compromiso, desde la CGT hemos logrado frenar el intento de reforma laboral propuesto en el DNU. No nos vencerán mientras permanezcamos unidxs”. 
#Cuchá</t>
  </si>
  <si>
    <t>https://www.instagram.com/p/C1puSqGR6tP/</t>
  </si>
  <si>
    <t>🌱🤝 A contramano de la intensidad propia de las grandes ciudades, diferentes grupos de vecinos fueron construyendo espacios de cultivo en diferentes barrios de Córdoba. Asociados en la Red de Huertas Comunitarias, estos emprendimientos comparten saberes y experiencias, y articulan el trabajo para proponer a la comunidad otras formas de vincularse con el entorno. 
🌆🌿 Lo primero que asombra es el hecho de descubrir que en las ciudades sí hay espacios para el cultivo de alimentos y plantas con diferentes finalidades. 
🍅🌽 Con el fin de proponer otras maneras de producir y consumir, sin agro tóxicos y en contraste con los modelos hegemónicos de explotación de la tierra, en las huertas comunitarias la producción agroecológica se establece como un principio básico. La soberanía alimentaria se rige como guía para cada uno de los vecinos que se acercan a colaborar y compartir el trabajo y sus frutos. 
¿Dónde acercarse a conocer estas propuestas y comprar sus productos?
🛒 Las huertas comunitarias tienen su propio sistema de ventas, que puede ser en los lugares donde trabajan o en las ferias agroecológicas de la ciudad 💚 
👉 Algunas de las huertas son:
El Sol: Mariano Frageiro 5000, en barrio Juan B. Justo.
El Canal: Jujuy 3400, en barrio Alta Córdoba.
En Vías de Soberanía: Lopez de Vega y las vías, en barrio Alta Córdoba.
La Costa: Costanera y Hualfin, en barrio Providencia.
Colibrí: Juan Larrea 1888, en barrio Junior.
Huerta y Fracaso: Suipacha y Pasaje Nores, en barrio Pueyrredón.
El Zapallal: Pasaje Verna 139, en barrio Alberdi. 
👉 Podés encontrar sus productos en las ferias agroecológicas de la ciudad:
🌞 Sábados de 9 a 14hs en Ciudad Universitaria 🛍️ 
🏡 Miércoles de 18 a 21hs en Alberdi (Pje. Aguaducho) 🌳</t>
  </si>
  <si>
    <t>https://www.instagram.com/p/C1mPaCLspyl/</t>
  </si>
  <si>
    <t>🔴 El Gobierno Nacional anunció incrementos que rondan los 300% en las tarifas de gas natural a partir del 1° de abril. Esta medida, impulsada bajo el concepto de "sinceramiento" tarifario, se refleja en la Resolución 41/2024 de la Secretaría de Energía, publicada recientemente en el Boletín Oficial.
📈 El ajuste tarifario se implementará en tres etapas distintas: el primero entrará en vigor en abril, reflejándose en las facturas de mayo; el segundo abarcará el período de mayo a septiembre, coincidiendo con los meses de mayor consumo durante el invierno; y el tercero se aplicará desde octubre hasta el cierre del año. De esta manera, esta decisión marca el inicio de una serie de ajustes en el costo de la energía, que se espera que continúen durante el segundo semestre. 
Los efectos de estos aumentos variarán según la categoría en la que se encuentre el usuario. Se distinguen tres niveles:
👉 Nivel 1 (N1): destinado a usuarios de mayores ingresos, quienes no cuentan con subsidios.
👉 Nivel 2 (N2): dirigido a usuarios de menores ingresos, que disfrutan de subsidios en sus tarifas.
👉 Nivel 3 (N3): diseñado para usuarios de ingresos medios, quienes reciben subsidios parciales en sus facturas de gas.
🔔 Es importante señalar que los incrementos serán distintos dependiendo de la empresa proveedora del servicio y de la subzona tarifaria en la que se encuentre el usuario, considerando las variaciones regionales de costos y condiciones.
#Cuchá #Gas
#GasNatural</t>
  </si>
  <si>
    <t>https://www.instagram.com/p/C5Gnj-2uFXw/</t>
  </si>
  <si>
    <t>🔵 En una sesión especial por la Semana de la Memoria, la Legislatura se reunió en el Espacio de la Memoria "Refugio Libertad", que se encuentra en cercanías de la localidad de José de la Quintana. 
📌 Con 66 votos a favor, se sancionó la Ley Sonia Torres (en homenaje a la titular de Abuelas Córdoba fallecida en octubre pasado) para capacitar en derechos humanos a los agentes de los tres poderes del Estado. La norma establece contenidos mínimos en la materia: principios básicos de DDHH, jurisprudencia, juicios y procesos, sitios de la memoria, violencia institucional, derechos de minorías y genocidios, entre otros aspectos. En la sesión, además, se hizo un reconocimiento a la trayectoria de "Vitín" Baronetto, un luchador por los derechos humanos y la democracia de la ciudad de Córdoba.
🔎 Refugio Libertad es uno de los Sitios de la Memoria más nuevos de la provincia. Fue señalizado como tal en el año 2022 y se ubica en las instalaciones del ex Grupo de Artillería 141, donde funcionó un Centro Clandestino de Detención durante la última dictadura cívico militar. El lugar fue construido en 1940 y funcionó hasta 1993, cuando quedó abandonado. El lugar cuenta con más de 800 hectáreas y al día de hoy se investiga si una zona de ese extenso predio se utilizó para fusilamientos y enterramientos clandestinos. 
ℹ️ Hace algunos años la organización Trabajadoras Unidas por la Tierra ocupó algunas parcelas donde desarrollan distintas unidades productivas de diversos tipos: vacunas, porcinas, ovinas, agricultura, apicultura, cunicultura y de huerta. También funciona en el lugar un centro de los Hogares de Cristo, la red que trabaja con jóvenes con problemas de adicciones.
#Cuchá</t>
  </si>
  <si>
    <t>https://www.instagram.com/p/C5CL7VTRxai/</t>
  </si>
  <si>
    <t>🗨️ "Estamos ante un escenario de pérdida de miles de puestos de trabajo en Pymes industriales", advirtió Daniel Rosato, presidente de Industriales Pymes Argentinos (IPA), al presentar el tercer informe del Observatorio IPA.
📌 Rosato cuestionó al Gobierno por la "apertura indiscriminada", por entender que esa decisión es "injusta y desleal" y provocará el cierre de "miles" de pequeñas y medianas empresas. "Las medidas que lleva adelante el Gobierno plantean una competencia desleal para las pymes, son muy injustas. Tenemos hoy algunas empresas que trabajan al 25% de su capacidad instalada". Según el industrial la "Argentina tiene que salir adelante con la producción y no con el fomento a las importaciones ¿No se da cuenta el ministro (Luis) Caputo de la competencia desleal que nos está creando?".
ℹ️ La contracción del mercado interno por caída de la capacidad adquisitiva de la población tiene un efecto en cadena, describió Rosato: "Los trabajadores no tienen recomposición salarial, el mercado interno se achica. Como se vende menos, producimos menos. Postergamos las inversiones para atender antes las urgencias. Pero cuando se prolonga la caída de ventas eso no alcanza".
▶️ Y agregó: "No hay ninguna señal de la actual política que me permita alentar la esperanza de que vamos a salir rápido de la recesión", señaló. "El gobierno cree que va a bajar la inflación con importación de productos más baratos, y la está bajando con recesión, con caída de la demanda. Pero es la misma inflación que el gobierno creó".
✔️ Finalmente, Rosato reclamó tanto al presidente Javier Milei como al ministro de Economía, Luis Caputo, que reciban a las pymes "así como recibieron la semana pasada a las grandes empresas del Grupo de los Seis".
#Cuchá 
#Pymes</t>
  </si>
  <si>
    <t>https://www.instagram.com/p/C5Be2-MOS30/</t>
  </si>
  <si>
    <t>✔️ El Tribunal Oral Federal 1 de La Plata dictó hoy la sentencia del Juicio Brigadas, proceso que juzga los delitos de Lesa Humanidad perpetrados en las Brigadas de la Policía Bonaerense en el Pozo de Banfield, el Infierno de Lanús, el Pozo de Quilmes y la Brigada de San Justo, durante la última dictadura cívico-militar.
ℹ️ En esta causa están involucradas 610 víctimas, entre ellas 23 embarazadas y 10 nietos apropiados. Fue al Pozo de Banfield donde trasladaron a los estudiantes secundarios secuestrados en "La Noche de los Lápices". Durante el proceso judicial se mencionaron las torturas sufridas por las víctimas, que incluyeron violencia sexual, y la inhumanidad de las condiciones de vida en los centros clandestinos. El 86% de las víctimas de esta causa permanecen al día de hoy desaparecidas. 
📌 Cuando comenzó el Juicio Brigadas eran 18 los imputados, seis murieron en el transcurso, uno ellos era Miguel Etchecolatz. De los 12 que quedaron, nueve obtuvieron cadena perpetua, uno condena a 25 años y uno fue absuelto. Solo uno de los imputados estaba en cárcel común, el resto contaba con prisión domiciliaria, pese a que varios llegaron al juicio con condenas sobre sus espaldas. La Subsecretaría de Derechos Humanos de Buenos Aires solicitó que se revoquen todas las domiciliarias.
🔺 De los culpables algunos eran parte de la Policía Bonaerense, otros formaban parte del Destacamento 101 de Inteligencia del Ejército y,  hasta un civil, Jaime Smart, quien dio órdenes y fue parte del Ejecutivo de la provincia como Ministro de Gobierno de Ibérico Saint Jean, interventor de la Provincia.
▶En lo que duró el juicio se los vio a los acusados hacer cualquier cosa en el Zoom por el que se transmitía: ponían osos de peluche frente a la cámara, leían el diario, atendían el teléfono, tapaban la cámara con una hoja y hasta hablaban con otras personas. Nunca mostraron arrepentimiento. 
🔎 Este caso tuvo una particularidad que lo hace único no sólo en Argentina sino en el mundo: es la primera vez que se juzga como parte del genocidio la violencia específica y la intensificación de la violencia hacia 8 travestis que estuvieron detenidas desaparecidas en Banfield.</t>
  </si>
  <si>
    <t>https://www.instagram.com/p/C4_lmD4xrgs/</t>
  </si>
  <si>
    <t>Se presentó el “Bustingorrytitan shiva” en el museo Ernesto Bachmann de Villa El Chocón. La nueva especie fue reconstruida a partir de dos individuos diferentes en una historia que transcurre a lo largo de varios años.
Corría el 2000 cuando Manuel Bustingorry dio aviso de un hallazgo al museo municipal: había encontrado un hueso llamativamente grande y robusto cerca de un cañadón. La noticia llegó a Rubén Carolini, que estaba a cargo del museo de Villa El Chocón. Junto a la paleontóloga Simón, un técnico y el chofer fueron directo y al ver el fósil sobre el terreno la emoción fue grande para todos.
La primera campaña de excavación la realizaron en 2001 y fue todo un reto. Las piezas que encontraron eran muy grandes y pesadas, y trasladarlas al laboratorio fue una tarea de gran precisión y esfuerzo.  Las piezas fueron llevadas al laboratorio y ahí comenzó la etapa de describir, ordenar y compararlas para finalmente poder armar el gran “rompecabezas”. 
Pero, la tarea no fue fácil. Para crear esta nueva especie se basaron en un ejemplar, el más completo, que en términos técnicos se conoce como “holotipo”. Y otro ejemplar, que complementa la información del primero, conocido como “paratipo”, que está representado por seis piezas y es un poco más pequeño que el primero. El nuevo dinosaurio es un saurópodo, un tipo de dinosaurio cuadrúpedo, herbívoro, que incluye a los animales más grandes que hayan poblado los continentes.
Conocé toda la historia en la nota completa. Ingresá a través del link de la bio o 👉 www.cucha.com.ar.
#Cuchá</t>
  </si>
  <si>
    <t>https://www.instagram.com/p/C4-n2nMOoLz/</t>
  </si>
  <si>
    <t>Cómo se vivió el #24DeMarzo en #Córdoba.
Video y edición: @_franfa_
#NuncaMás #MemoriaVerdadYJusticia #Memoria #Ddhh</t>
  </si>
  <si>
    <t>https://www.instagram.com/reel/C49D4CPR22g/</t>
  </si>
  <si>
    <t>🎭 En el marco de la Semana de la Memoria, llega "Agrietada" al Teatro Real. La obra forma parte del ciclo Teatro por la Identidad y su guión fue premiado por Escenas por la identidad. Se presenta mañana, Sábado 23/03, a las 20:30hs y es apta para todo público.
ℹ️ Agrietada relata el proceso de configuración de nuevas identidades en un país devastado a causa de las secuelas de la dictadura militar.
📖 Las protagonistas, hijas de este período, reflexionarán en medio de las transformaciones históricas que suceden desde al advenimiento de la democracia a la actualidad, dejando entrever cómo el contexto y sus biografías personales interactúan en la búsqueda de una identidad.
▶️ En este proceso, lo que en apariencia demarca notables diferencias entre ellas, revela una verdad que las une.
#Cuchá #Teatro #TeatroReal
#TeatroPorLaIdentidad</t>
  </si>
  <si>
    <t>https://www.instagram.com/p/C402zRGxJwL/</t>
  </si>
  <si>
    <t>#Urgente desde la Red Nacional H.I.J.O.S denunciaron un atentado en contra de una militante de la organización en su domicilio.
A través de un comunicado, la organización de derechos humanos dio a conocer los hechos: una mujer (de la que preservan su identidad) fue atacada, amenazada y abusada sexualmente en su departamento por dos hombres armados que la esperaban dentro cuando ingresó.
Los atacantes le transmitieron un claro mensaje de amenaza: “No hables nunca más, mirá lo que te pasa por hablar, sabemos que trabajás en los derechos humanos, no te vinimos a robar nada. No vinimos a robarte nada, a mí me pagan para esto”. A su vez, pintaron en la pared la sigla “VLLC ñoqui” (Viva La Libertad, Carajo),. Los atacantes no se llevaron nada de valor del departamento, solo carpetas con información de la organización.
Según registra la denuncia penal, no bien entró a la víctima la “tomaron por el cuello y brazos impidiendo que pudiese moverse y hablar”, le ataron los pies y las manos, le introdujeron un trozo de tela en la boca. Le ordenaron que se pusiera de espaldas y al negarse, la golpearon. La llevaron a su habitación, la arrojaron en la cama boca abajo y la abusaron. “Ahora nos vamos a ir, si vos gritás vamos a volver y te vamos a meter un tiro”, le advirtieron antes de dejar el departamento.
Desde H.I.J.O.S hacen responsable al gobierno nacional por este aberrante hecho ocurrido: "Estos hechos tienen un claro correlato con las acciones y discursos de odio que las máximas autoridad del país expresan cotidianamente e incita a la violencia contra quien militamos por los Derechos Humanos"
A días de conmemorarse un nuevo aniversario del golpe de Estado que instauró la dictadura genocida en el país, la Red Nacional de HIJOS exigió "el inmediato esclarecimiento del hecho por parte del Poder Judicial".
#Cuchá</t>
  </si>
  <si>
    <t>https://www.instagram.com/p/C4xzMXVOitJ/</t>
  </si>
  <si>
    <t>🏛️ Este jueves 21 se llevará a cabo "Brocheriando: Homenaje a San José Gabriel del Rosario Brochero" en la Unicameral. Para conmemorar a Brochero en el mes del aniversario de su nacimiento, se han convocado a artistas e intelectuales locales, quienes celebrarán la vida y obra del Santo Gaucho, que tanto orgullo genera en todos los cordobeses 😇
🎙️ Las actividades comenzarán a las 18:00 horas en el Auditorio de la Democracia de la Unicameral con la presentación del conversatorio "Comunicación Brocheriana", en el que participarán el historiador Jorge Torres Roggero, la neuropsicóloga Fátima Paulazzo, la escritora Carina Ternavacio y el escritor e historiador Luis Baronetto. La presentación estará a cargo de Alejandra García.
🌟 Además, a las 19:30 horas se inaugurará la muestra "Vida del Cura Brochero", realizada por el artista Marcos Chabbal. La exposición consta de 17 piezas de madera tallada que celebran la obra del Cura Gaucho, retratando diferentes momentos de su vida.</t>
  </si>
  <si>
    <t>https://www.instagram.com/p/C4xmp_KsTbZ/</t>
  </si>
  <si>
    <t>📢 Desde el gobierno nacional se anunció el cierre del Instituto Nacional de Agricultura Familiar, Campesina e Indígena (INAFCI), medida que deja sin empleo a 900 trabajadores y técnicos especializados. 
👉 Las organizaciones campesinas y los trabajadores del instituto venían reclamando, en las últimas semanas, que se regularice la situación del INAFCI y que se nombre un funcionario para el normal funcionamiento del organismo, por lo que esta medida tomó por sorpresa a todo el sector.
👩‍🌾🧑‍🌾 Cabe resaltar que el INAFCI asiste con asesoramiento técnico y científico a más de 250 mil pequeños productores agropecuarios, los cuales aportan más del 50% de los alimentos de consumo en el país.
❗️Desde la Asociación de Trabajadores del Estado (ATE) denunciaron mentiras para justificar el cierre del instituto. A su vez, diversas organizaciones campesinas manifestaron el rechazo y repudio a las acciones realizadas por el gobierno.
🌾 Por su parte, los sectores nucleados en agricultura familiar especificaron que estas medidas buscan desmantelar la producción de alimentos para el mercado interno en detrimento de favorecer  a las grandes empresas internacionales.
#Cuchá
#inafci #agriculturafamiliar</t>
  </si>
  <si>
    <t>https://www.instagram.com/p/C4wPljTxlNR/</t>
  </si>
  <si>
    <t>📍 La Provincia lanzó las inscripciones para postularse al "Premio Literario Provincia de Córdoba 2024" que en esta edición distinguirá obras en el género Cuento.
📖 Se debe participar con un escrito en lengua española, cuya extensión no supere la 120 páginas ni sea inferior a 80. El libro presentado debe contar con el conjunto mínimo de siete cuentos.
📚 Podrán participar todos los escritores argentinos, por nacimiento o por opción, mayores de edad y residentes en el territorio nacional.
📗 La inscripción es de manera virtual, enviando un mail al correo electrónico: premioliterariocba2024@gmail.com, y tenés tiempo hasta el 2 de mayo.
✅ Un jurado integrado por tres escritores de reconocida trayectoria seleccionará una única obra ganadora, cuyo autor recibirá una gratificación económica, un diploma y la publicación de la obra en una edición de quinientos (500) ejemplares. 
#Cuchá</t>
  </si>
  <si>
    <t>https://www.instagram.com/p/C4vTuAXOTi2/</t>
  </si>
  <si>
    <t>💡 El ministro de Infraestructura de Córdoba, Fabián López, afirmó este martes que para mayo se espera que la luz vuelva a aumentar, en este caso un 100%. Al anuncio lo hizo después de que Cammesa (la Compañía Administradora del Mercado Mayorista Eléctrico) publicara la proyección de los costos de abastecimiento para el próximo semestre con la quita de subsidios.
💬 "Si uno ve los estudios que Cammesa proyecta para (el período de) mayo a octubre, el valor de la energía se vuelve a duplicar, lo cual va a tener un nuevo impacto en las boletas” dijo López. Esto implicaría para los usuarios un incremento del 100% respecto de lo que ya pagan en febrero.
📌 Por su parte, López se desligó del valor de las tarifas: “Es importante aclararlo porque sino a veces uno termina echándole la culpa al cartero, al que le trae la factura y en definitiva acá hay un traslado a la factura final del usuario de decisiones tomadas a nivel nacional. Somos los que estamos dando la noticia que en realidad tendría que dar otro. ”. 
✔️ Y agregó: ”Yo creo que llegó el momento de que el Estado Nacional se replantee este marco de estanflación si el sendero del “sinceramiento” de precios tiene que ser de esta manera o de una manera más leve”. Sin embargo, advirtió que la medida de la administración del presidente Javier Milei “vino para quedarse”.
#Cuchá</t>
  </si>
  <si>
    <t>https://www.instagram.com/p/C4vDyvrODKL/</t>
  </si>
  <si>
    <t>📍 Un 19 de marzo de 2004, el entonces presidente de la nación Nestor Kirchner junto a un grupo de sobrevivientes del ex centro clandestino Escuela de Mecánica de la Armada, ingresó por primera vez, desde la dictadura cívico militar, al predio de la ESMA.
👉 Este momento marcó un hito histórico para la construcción de la democracia. Era la primera vez que un presidente acompañaba a las víctimas de la dictadura militar a recorrer las inmediaciones del centro clandestino de detención, tortura y exterminio más importante que tuvo la represión argentina entre 1976 y 1983.
✍️ Una fecha que marca el comienzo de una reparación histórica por parte del estado en materia de derechos humanos. Cinco días más tarde de este suceso, el presidente Kirchner ordena bajar los cuadros de Videla y Bignone de la escuela de oficiales de la armada Argentina y firma el decreto que convierte a la ESMA en espacio para la promoción de la memoria y los derechos humanos.
📢 En este marco, los organismos de derechos humanos realizarán una jornada en la ex ESMA denominada “Donde Hay Memoria, Hay Futuro”.Dicha jornada se extenderá durante toda la semana de la memoria y contará con visitas guiadas, charlas, muestras permanentes y presentación de libros. 
#Cuchá
#memoria #verdad #justicia #derechoshumanos #abuelas 
#esma</t>
  </si>
  <si>
    <t>https://www.instagram.com/p/C4tpHvWx5Rl/</t>
  </si>
  <si>
    <t>🔍 Un equipo multidisciplinario conformado por investigadores del CONICET ha identificado una serie de imágenes pertenecientes a sociedades cazadoras-recolectoras con miles de años de antigüedad. El hallazgo se realizó en Cueva Huenul, Neuquén, una región que alberga cerca de 900 pinturas de figuras humanas, animales y diseños abstractos entre sus muros de piedra.
📚 Este descubrimiento, que ha impactado en los estudios arqueológicos de América, fue mencionado en un artículo reciente publicado en la revista Science Advances. Los arqueólogos sostienen que uno de los motivos representados en la cueva, un dibujo en forma de peine, tiene una antigüedad de 8.200 años. Además, se han localizado otras figuras de arte rupestre que datan de aproximadamente 5000 años.
🎨 Guadalupe Romero Villanueva, becaria posdoctoral del CONICET, explicó: "Pensamos que el arte rupestre desempeñó un papel clave en la construcción de la resiliencia humana, ya que no solo permitió la acumulación de conocimientos indígenas tradicionales relacionados con el mantenimiento de saberes, sino también porque esta información puede conservarse en el tiempo".</t>
  </si>
  <si>
    <t>https://www.instagram.com/p/C4ssLldRKjP/</t>
  </si>
  <si>
    <t>ℹ️ Hoy comenzó la Semana de la Memoria 2024, la primera que se realiza sin la presencia de Sonia Torres, y la cantidad de actividades que hay es enorme. A continuación te pasamos información de alguna de las más destacadas. 
🌹 Reparación del legajo de Ricardo Fermín Albareda. Martes 19 a las 10hs. Se trata de la reparación histórica, fruto de la ley 10.784, en el que se entregará a familiares y seres queridos del subcomisario Albareda, su legajo laboral  donde queda asentada la detención/desaparición forzosa como fin de su carrera. Será la primera ceremonia de este tipo.
🌹 Homenaje a Silvia Di Toffno. Martes a las 18hs. Nombramiento de un aula de la Facultad de Arte y Diseño en homenaje a Silvia Di Toffno, co-fundadora de H.I.J.O.S en nuestra provincia. Será en la Escuela Lino E. Spilimbergo, de la Universidad Provincial de Córdoba.
🌹 Refugias, una instalación textil, inmersiva y multisensorial de la artista Felicita Petit. Del 19 al 24 de marzo en el Espacio para la Memoria y la Promoción de Derechos Humanos "La Perla", Malagueño.
🌹 Intervenciones por la Memoria en la UNVM. Jueves 21 de marzo a las 13hs. Intervenciones artísticas en la Plaza de la Memoria de la UNVM con la participación de estudiantes, docentes, no docentes y graduados. En el campus de la UNVM en Villa María.
🌹 Inauguración de esculturas en el espacio público que simbolizan la búsqueda de las personas detenidas-desaparecidas. Miércoles a las 17:00hs en el Espacio para la Memoria Campo de la Ribera, Córdoba.
🌹 Homenaje a los trabajadores y las trabajadoras municipales víctimas del terrorismo de Estado. El acto se llevará a cabo en la cochera del subsuelo del palacio municipal 6 de julio, que fue el lugar donde permanecieron detenidos y secuestrados los trabajadores municipales. Sábado a las 10:30hs.
🌹 Marcha. Domingo 24 de marzo a las 17hs en Colón y Cañada.
#Cuchá #SemanaDeLaMemoria 
#24DeMarzo #MemoriaVerdadYJusticia #NuncaMás</t>
  </si>
  <si>
    <t>https://www.instagram.com/p/C4rRNthRB8t/</t>
  </si>
  <si>
    <t>📝 El Gobierno dio a conocer un borrador de la reforma fiscal que planea llevar al Congreso, donde se incluyen cambios para el Impuesto a las Ganancias, que ampliarían significativamente la cantidad de trabajadores que pasarían a pagarlo.
👩‍🔧👨‍🔬 ¿Quiénes quedan incluidos en la nueva reforma? Todos los trabajadores que ganen más de $1.141.066 netos mensuales, en el caso de los solteros sin hijos, y más de $1.509.465 de bolsillo para familias con 2 hijos 💼.
💰 Además, todos los pagos que reciban los trabajadores, como horas extras, aguinaldo o viáticos, quedan incluidos en el cálculo del impuesto.
📝 Con la eliminación del piso salarial impulsado por Sergio Massa en 2021 y vigente en $2.340.000 brutos, 1,5 millones de trabajadores hoy exentos de Ganancias volverían a pagar el impuesto en alícuotas que van del 5 al 35% 💸.
📉 Esta modificación en la percepción de ganancias genera un hecho inédito en Argentina, ya que quienes cobren una canasta básica y media estarán entre los trabajadores que el gobierno considera que deben pagar el impuesto, dado que según información del INDEC, el valor de la Canasta Básica Total es de $690.901,57.</t>
  </si>
  <si>
    <t>https://www.instagram.com/p/C4qPbQ3uoI-/</t>
  </si>
  <si>
    <t>📉 La motosierra del Gobierno Nacional sigue castigando a los sectores más vulnerables de la sociedad, en esta ocasión con el desfinanciamiento del Fondo de Integración Socio Urbana (FISU), cuyo propósito es mejorar el desarrollo urbano de los barrios populares. La maniobra del ejecutivo consistió en reorientar el destino de los fondos recaudados por el Impuesto País y reducir los aportes al FISU a solo un 0,3 por ciento.
🏛️ El FISU tiene como objetivo principal financiar proyectos de integración socio urbana para los Barrios Populares inscriptos en el Registro Nacional de Barrios Populares (ReNaBaP). Desde el año 2019, está compuesto por un 15% del Aporte Solidario y Extraordinario de las Grandes Fortunas, así como un 9% del impuesto País. Este recurso ha posibilitado significativas mejoras habitacionales, equipamientos comunitarios y desarrollo de espacios públicos en numerosos municipios a lo largo del país. De acuerdo con el Monitor de Obras de Integración Socio Urbana, de acceso público, mediante el FISU se han llevado a cabo 1.276 proyectos de integración en barrios populares, beneficiando a 5.060 comunidades y a 338.152 familias.
🤝 Ante la gravedad de la situación socioeconómica y la urgencia que están atravesando los sectores populares, diferentes organizaciones sociales y cooperativas se reunieron con el legislador Mariano Lorenzo para solicitar la presentación de un Proyecto de declaración para que la cámara adhiera al rechazo ante el recorte del FISU.
📢 En este contexto, Agustina Murcia, Presidenta de la Cooperativa Felipe Varela, expresó: “Nosotros vamos a defender lo que hicimos. Vamos a defender nuestras familias, vamos a defender nuestro barrio y, sobre todo, vamos a defender nuestro trabajo”. Por su parte, el legislador Lorenzo manifestó que “para este gobierno, la casta son los sectores populares, al desfinanciar los fondos que permiten la urbanización de los barrios”.</t>
  </si>
  <si>
    <t>https://www.instagram.com/p/C4l3zDSxyuY/</t>
  </si>
  <si>
    <t>📌 En estos días se están dando a conocer más resultados del Censo Nacional de Población, Hogares y Viviendas que fue realizado en 2022. Entre esos datos se puede destacar que 1.306.730 personas se reconocen indígenas o descendientes de alguno de los pueblos originarios. Esa cifra representa el 2,9% del total de la población del país, mientras que en Córdoba se reduce al 1,8% (69.218 personas).
🔎 Las provincias con mayor proporción de población indígena son Jujuy (10,1%), Salta (10%), Chubut (7,9%), Formosa (7,8%), Neuquén (7,7%) y Río Negro (6,4%). Y entre los pueblos con mayor población se pueden mencionar a Mapuche 145.783 personas, Guaraní 135.232, Diaguita 86.022, Qom/Toba 80.124 , Kolla 69.121, Wichi 69.080 y Quechua 52.154. Sorprende en el séptimo lugar la comunidad comechingona (que pobló partes de las provincias de Córdoba y San Luis) y de la que ahora se reconocen como tales 27.500 personas. Mientras que los que menos población tienen registrada son Isoceño 10 personas, Alacaluf 10, Haush/Maneken 6 y Ansilta 2.
✔️ En el mapa de Córdoba, los departamentos que en proporción tienen más habitantes que se reconocen con descendencia indígena son tres del noroeste provincial: Cruz del Eje (3,6% de su población), Minas (3,2%) y San Alberto (3,1%). Luego se escalonan dos serranos: San Javier y Punilla (ambos con 2,9%). La Capital, en tanto, registra un 1,8%.
ℹ️ Entre las nuevas conclusiones, se puede ver también la ampliación del número de pueblos reconocidos y la autoidentificación de muchos de ellos con sus propios nombres o etnónimos en sus propias lenguas.
👉 En 2010, en el país 955 mil personas se reconocían indígenas o descendientes. Se interpreta que no es que el número de descendientes de indígenas haya crecido, sino que por cambios culturales más gente se reconoce en esa condición. El censo no constata exámenes genéticos: de lo que se trata es de la percepción que la gente tiene de sí misma.
#Cuchá</t>
  </si>
  <si>
    <t>https://www.instagram.com/p/C4iTSa1O-m1/</t>
  </si>
  <si>
    <t>🌏 Fronteras blindadas, un líder extravagante y un ejército numeroso, Corea del Norte es uno de los grandes misterios para occidente. Después de 35 años de ocupación japonesa, la península coreana se dividió en dos naciones con modelos antagónicos ¿En qué consisten sus tensiones? ¿Cómo sobrevivió Corea del Norte desde la caída de la Unión Soviética? ¿Cómo se gestiona un país que se declara autosuficiente?
▶️ Adrián Tuninetti dispara interrogantes y busca respuestas, en la nueva columna de Una Vuelta de Tuerca al Mundo. Podés leer la nota completa haciendo click en el link de la bio o ingresando a 👉 www.cucha.com.ar.
#Cuchá</t>
  </si>
  <si>
    <t>https://www.instagram.com/p/C4gtonKxjU5/</t>
  </si>
  <si>
    <t>En un momento nacional en donde se está desfinanciando la educación pública universitaria, la municipalidad de Villa María toma la decisión de eximir del pago de impuestos a todos aquellos municipios que alquilan viviendas en la ciudad para ser residencia universitaria. 🙌
👉 En este contexto, el intendente de Villa María, Eduardo Accastello, inauguró en conjunto con su par de la municipalidad de Cintra “La Casa del Estudiante de Cintra II”. 
Se trata de una residencia universitaria para todos los jóvenes cintrenses que quieran realizar estudios universitarios o terciarios en la localidad de Villa María. ✅️ Actualmente se encuentran 30 estudiantes que viven y desarrollan sus actividades académicas en dicha ciudad.
📢 A su vez, el intendente Accastello agregó que: “debemos seguir proyectando con los jóvenes que eligen quedarse en el país. Esto es un ejemplo, debería ser tapa de los diarios a nivel nacional. Acá está demostrado que el ser humano es el eje de las políticas públicas, igualando oportunidades y capacidades", concluyó el jefe comunal. 
#Cuchá
#cintra #villamaria #educacion #universidad #educación</t>
  </si>
  <si>
    <t>https://www.instagram.com/p/C4dNMyGOSft/</t>
  </si>
  <si>
    <t>👉 Del 13 al 16 de marzo se desarrollará una nueva peregrinación anual de la “Brocheriana”, la organización que todos los años realiza una cabalgata de cuatro días por los senderos que recorría el cura gaucho.
📍 El recorrido comienza a las 5 de la mañana del miércoles, en la Catedral de la Ciudad de Córdoba, en donde se reúnen los caminantes y cabalgantes para recibir una pequeña misa antes de partir a Malagueño. Durante los siguientes cuatros días, los peregrinos pasarán por el río De la suela y por La Posta para llegar el último día a la localidad de Cura Brochero. 
✔️ La Brocheriana es una experiencia para acercar a los fieles católicos a los caminos que recorría el Santo Brochero. Una forma de explorar el legado del cura gaucho mediante un viaje de fe e historia. En la web oficial de la organización explican que “La Brocheriana no es solo un recorrido físico, sino una conexión espiritual con el entorno que el Cura Brochero tanto amó”.
Para los interesados en esta propuesta, pueden inscribirse en la web oficial → labrocherianaperegrinacion.com
#Cuchá</t>
  </si>
  <si>
    <t>https://www.instagram.com/p/C4aatqTOLFS/</t>
  </si>
  <si>
    <t>Esta semana se celebraron 20 años de la aprobación de la Ley 9150 en la Provincia de Córdoba 🎉, una legislación esencial para resguardar a los cordobeses cuya situación posesoria no estaba regularizada. Esta iniciativa se convirtió además en la base para crear el Registro Personal de Poseedores 📜, permitiendo a las personas demostrar la posesión prolongada y de buena fe de sus propiedades, brindando seguridad jurídica a miles de hogares.
Esta conquista por el derecho a la tierra fue resultado de lucha firme y justa de una poseedora ancestral del norte de la provincia, Ramona Orellano de Bustamante 🌾, referente del Movimiento Campesino de Córdoba. Ante los embates de desalojo de su campo, -el cual la vio nacer en 1926 y que compró su padre 15 años después-, dio origen al proyecto de Ley para proteger el derecho legítimo de los poseedores ancestrales.
La vida y lucha de Ramona fue esencial para esta legislación: “Máteme mierda, pero de aquí no voy a salir” 💪, le dijo Ramona a los empresarios sojeros que le tiraron abajo su casa y pretendieron desalojarla del campo donde vivió hasta el 18 de junio de 2021, cuando falleció a sus 95 años.
Esta Ley permitió, desde el 2020, que 2576 hogares anotaran su posesión en el Registro Personal de Poseedores, favoreciendo la seguridad jurídica, el arraigo, una mejor calidad de vida y el acceso a otros programas sociales. 🏡✨</t>
  </si>
  <si>
    <t>https://www.instagram.com/p/C4S2gAavl8V/</t>
  </si>
  <si>
    <t>▶️ "Nueva Coordenada" es el nombre del flamante proyecto de Nada por Hoy, la banda de indie rock pop de Santa Rosa de Calamuchita, que presenta su adaptación al formato "Live Session".
🎧 El nuevo material está disponible a través de Spotify y YouTube. En esta última plataforma se pueden apreciar los videoclips que muestran una versión más cálida del grupo gracias a una estética intimista como las que caracteriza este tipo de producción. Este trabajo cuenta con la participación del músico embalseño Cristóbal Sterpone (con larga trayectoria en la música cordobesa) y el sonido de Cristian Da Rocha.
🔊 Nada por Hoy está formada por Tomás Salgado en voz y guitarra, Guadalupe Arrieta en bajo y coros y Emiliano Ayosa en batería. Desde 2020 actúan con mucha frecuencia en el interior provincial y recientemente alcanzaron la ciudad de Córdoba.
#Cuchá</t>
  </si>
  <si>
    <t>https://www.instagram.com/p/C4Oy0oZx1BV/</t>
  </si>
  <si>
    <t>📍 Se cumplen 30 años del asesinato del soldado Omar Carrasco en un cuartel de Zapala, provincia de Neuquén. El conscripto, que llevaba tan solo tres días formando parte del Grupo de Artillería 161, fue asesinado mediante una brutal tortura por un oficial y dos soldados. 
👉 Las Fuerzas Armadas buscaron ocultar el hecho declarando desertor a la víctima, aunque el 6 de abril, casi un mes más tarde del asesinato, el cuerpo del colimba apareció a 700 metros del cuartel. Carrasco fue encontrado con signos de haber sido torturado y vejado. La autopsia determino que el cadaver estuvo escondido en un lugar húmedo y oscuro durante varios días después del asesinato y que luego fue trasladado al lugar donde fue encontrado.
➖️ Las torturas y el asesinato eran moneda corriente por aquellos años dentro de las fuerzas armadas. Los retazos de la última dictadura cívico militar seguían fuerte tanto dentro de los cuarteles como en el cotidiano social. El caso Carrasco escandalizó a la opinión pública nacional y evidenció lo que la mayoría de los ciudadanos ya sabía: que esa institución militar vigente era incompatible con la vida democrática Argentina.
👉 El año 1994 marcó dos cosas, por un lado las humillaciones y torturas a las que eran sometidos los colimbas al ingresar a los cuarteles. Por otro lado marcó el comienzo del final del Servicio Militar Obligatorio, al que Carlos Menem, como presidente de la nación, dispuso disolver el 31 de agosto de 1994.
✔️ Por el caso fue imputado el subteniente Ignacio Canevaro a 15 años de prisión y los soldados Victor Salazar y Cristian Suárez a 10 años cada uno respectivamente. 
#Cuchá
#Carrasco #30años</t>
  </si>
  <si>
    <t>https://www.instagram.com/p/C4LKHKnuyJZ/</t>
  </si>
  <si>
    <t>¿Quién no ha bailado alguna vez al ritmo de "Noches de Miramar", "Don Goyo" o "Mi caballo bayo"? 🎶 La música del inolvidable Carlitos Rolán es parte fundamental de la identidad de Córdoba, y hoy, a cinco años de su fallecimiento, lo recordamos con la alegría contagiosa del tunga-tunga. 🕺💔
Carlos Eduardo López, el nombre detrás de este popular artista, fue uno de los ídolos indiscutidos del cuarteto y un actor fundamental en la construcción del ADN de la música local. Falleció en un día como hoy en 2019, dejando un extenso repertorio bailable que se ha convertido en parte esencial de la identidad cultural cordobesa. 🎤🌟
Nacido el 24 de enero de 1940 en Córdoba, la carrera de Rolán abarcó aproximadamente seis décadas, dejando un legado de casi sesenta discos y más de 400 canciones. 📀 Sus primeros pasos en la música se remontan a su infancia, donde como niño admiraba al Cuarteto Leo, una banda pionera en el género. Aunque inicialmente trabajó en otros oficios, su verdadera pasión era la música, y junto a su amigo Aldo Kustin, comenzaron a participar en concursos. En 1964, Rolán se unió al Cuarteto Leo como cantante, marcando así el inicio de su carrera en el cuarteto. 🎸🎤
La consagración de Carlos Rolán tuvo lugar entre 1974 y 1976, cuando se estableció como autor de éxitos y obtuvo su primer disco de oro como solista en 1973. 🏆 Durante este período, fue apodado "pueblo" y alcanzó la cima de su popularidad, participando en el programa televisivo Fiesta de cuartetos. Sin embargo, la dictadura militar en 1976 afectó su carrera y la difusión de sus temas. 📺🕰️
A lo largo de las décadas de 1980 y 1990, Rolán continuó grabando discos y cosechando éxitos, adaptándose a cambios en el estilo del cuarteto. Además, incursionó brevemente en la política y recibió numerosos reconocimientos a lo largo de su carrera. Su despedida oficial fue en diciembre de 2018, y falleció el 6 de marzo de 2019 a los 79 años en Córdoba, dejando un legado significativo en la historia del cuarteto cordobés. 🌹🎶
La música cordobesa ha tenido grandes precursores, y uno de los más destacados fue Carlos "Pueblo" Rolán. 🌟🎵</t>
  </si>
  <si>
    <t>https://www.instagram.com/p/C4K_uNlRkC_/</t>
  </si>
  <si>
    <t>📢 Histórico: las Legisladoras y Legisladores Franceses aprobaron la nueva reforma constitucional que incluye la “libertad garantizada” para abortar. 💚 Lo que convierte al país galo en el primero que inscribe este derecho en su Carta Magna. 
⚖️ La nueva constitución fue votada por una amplia mayoría de 780 votos a favor y 72 en contra, durante un Congreso extraordinario en ambas cámaras parlamentarias. Las autoridades francesas oficilizaran los nuevos cambios constitucionales este viernes 8 de marzo, Día Internacional de la Mujer.
💬 A su vez, el Primer Ministro Gabriel Attal aseguró que ahora comienza “la era de un mundo de esperanza”. Cabe resaltar que Francia despenzalizó el aborto hace más de medio siglo y que cuenta con un alto apoyo social en el país europeo. 
#Cuchá
#Francia #aborto #abortoseguro #constitución</t>
  </si>
  <si>
    <t>https://www.instagram.com/p/C4IcsdUOA_P/</t>
  </si>
  <si>
    <t>📔 Según confirmó Horacio Ferreyra, ministro de Educación de Córdoba, ya son 15.700 estudiantes los que se han pasado de la escuela privada a la pública, e incluso de una privada a una privada más barata, en un proceso que aún no terminó. Esta migración de alumnos es un síntoma más de la crisis que está viviendo el país.
📖 En lo que está siendo un comienzo de clases muy conflictivo, debido a que los docentes aún no han arreglado las paritarias, la cifra de alumnos que se suman a la escuela pública despertó una alarma. El ministro también afirmó que este proceso muestra como "la crisis va pegando en los sectores de distinta manera porque también se observa en el Paicor un aumento en los niveles de inscripción para el servicio”.
📚 La situación es paradójica, porque en medio del debate sobre el rol del Estado impulsado por la gestión de Javier Milei, es la escuela pública la que recibe lo que se va cayendo del sistema privado, garantizando la continuidad escolar de miles y miles de cordobeses.
#Cuchá 
#Educación</t>
  </si>
  <si>
    <t>https://www.instagram.com/p/C4G9XXnxmUl/</t>
  </si>
  <si>
    <t>📰 Durante las primeras horas del lunes, los empleados comenzaron a recibir en sus buzones de correo electrónico una notificación que los exime de cumplir con sus labores durante siete días, plazo que comenzó a correr desde el domingo. La nota institucional está firmada por el interventor de la agencia, Diego Chaher. 📧
👮♂️ Al mismo tiempo, las inmediaciones del edificio de Télam fueron cercadas por la policía, acción presenciada por trabajadores de la agencia que estaban cumpliendo tareas en el cierre de la edición del domingo. Minutos después, la Comisión Gremial Interna y el Sipreba denunciaron la situación. 🏢
🗣️ "El Gobierno nacional está llevando adelante uno de los peores ataques a la libertad de expresión en los últimos 40 años de democracia. Esta noche, la policía de la ciudad valló los dos edificios de la Agencia Nacional de noticias y publicidad Télam, para evitar el masivo abrazo e impedir el acceso al edificio", denunció el gremio en un comunicado difundido por X, mientras que los trabajadores expresaron que "el Gobierno nacional está llevando adelante uno de los peores ataques a la libertad de expresión en los últimos 40 años de democracia". 📢
🎙️ El cierre fue anunciado el viernes por el presidente Javier Milei durante el discurso de apertura de sesiones legislativas en el Congreso Nacional. En dicho discurso, afirmó que Télam "ha sido utilizada durante las últimas décadas como agencia de propaganda kirchnerista". 📢
🤝 El abrazo simbólico a los edificios, programado para las 12.30, contará con la participación de trabajadores de la agencia, dirigentes de varios gremios, la CGT y las dos CTA. Esta manifestación fue convocada después del anuncio del presidente sobre el cierre de la agencia durante su discurso de apertura de sesiones extraordinarias del pasado viernes. 🤲</t>
  </si>
  <si>
    <t>https://www.instagram.com/p/C4GDVlnPoCI/</t>
  </si>
  <si>
    <t>🐱 Desde la Municipalidad de Río Cuarto se anunció el inicio de la obra para crear un pumario en el Parque Ecológico Urbano (PEU). Este proyecto nace a partir del programa de Presupuesto Participativo y tiene la particularidad de que fue votado por la ciudadanía.
😻El proyecto tiene como objetivo contribuir a la rehabilitación y reinserción de los pumas que lleguen al lugar. Cabe destacar que desde hace tres décadas el Parque PEU funciona como centro de rescate de fauna silvestre en donde recibe, rehabilita y trabaja en la liberación de los animales de distintas especies que ingresan por decomisos y allanamientos, víctimas de tráfico de fauna, cotos de caza o mascotismo. 
😸 Es importante mencionar que los animales que no puede ser liberados, ya sea por sus condiciones sanitarias, físicas o conductuales, pasan a formar parte del llamado plantel estable del parque. Esto quiere decir que cumple un rol educativo y concientizador sobre el cuidado que debemos tener sobre nuestra fauna silvestre, para promover el “no mascotismo” y no al maltrato animal. 
😼El PEU está compuesto por un equipo humano de expertos profesionales y voluntarios, los cuales llevan, hasta el momento, más de mil pumas rescatados y liberados en los 30 años de la reserva. 
Si querés conocer algunos de los animales que tiene el Parque Ecológico Urbano desliza en la imagen 🔜
📸 gentileza del staff de @peurio4
#Cuchá
#Pumas #RioCuarto #Córdoba #PEU</t>
  </si>
  <si>
    <t>https://www.instagram.com/p/C4F0VVeuezT/</t>
  </si>
  <si>
    <t>👏 Investigadores del Conicet y la Clínica Fleni lograron generar, por primera vez a nivel mundial, las herramientas para modelizar en laboratorio la enfermedad causada por una mutación del gen FHL1.
ℹ️ Esta es una enfermedad genética «muy poco frecuente» que genera debilitamiento muscular. El avance (inédito) logrado por los científicos nacionales, es esencial para poder estudiar terapias para la enfermedad, para la que actualmente solo existen opciones paliativas.
✔️ Esta patología tomó notoriedad en Argentina en 2019 tras la campaña que llevó adelante Thiago Felstinsky, un joven de 20 años con este diagnóstico. Su iniciativa buscaba darle visibilidad a la enfermedad y le solicitaba a los laboratorios la investigación para hallar una cura. Llegaron a participar las más famosas figuras del país como Messi, Scaloni, actores y políticos.
🔎 Si querés conocer más, lee la nota completa en nuestra página web. Podés hacer click en el link de la bio o ingresando a 👉 www.cucha.com.ar.
#Cuchá 
#Ciencia #Salud #Conicet</t>
  </si>
  <si>
    <t>https://www.instagram.com/p/C3_TG93x2cV/</t>
  </si>
  <si>
    <t>🎷 Se trata del primer festival de música Jazz que se realizará en Villa General Belgrano. Un evento realizado en articulación entre el municipio local y la Agencia Córdoba Cultura. 
📌 Esta primera edición contará con más de 25 músicos, nacionales e internacionales, que interpretarán géneros que van desde la bossa nova al jazz tradicional. El festival está pensado para realizarse durante cuatro días en distintos puntos de la ciudad, en donde se combina la música y la gastronomía.✅
🎺 El evento se realiza desde el jueves 7 al domingo 10 de marzo. Si querés conocer la grilla completa, podés inrgesar a la web de la agencia cordoba cultura: cultura.cba.gov.ar/llega-la-primera-edicion-del-jazzfest-de-la-villa/
#Cuchá
#VillaGeneralBelgrano #Cultura #Jazz #Música #Turismo</t>
  </si>
  <si>
    <t>https://www.instagram.com/p/C37g32XO-oT/</t>
  </si>
  <si>
    <t>📌 A través de una resolución del Ministerio de Capital Humano, el Gobierno Nacional frenó la puesta en marcha de la Universidad de Río Tercero. La institución estaba en proceso de creación después de que el año pasado se aprobara en el Congreso Nacional.
ℹ️ La situación generó malestar y preocupación en la comunidad local, dado que el próximo cuatrimestre comenzarían las clases y ya se había llamado a convocatoria para cubrir cargos docentes para el dictado de las dos carreras que se iban a poder cursar: Tecnicatura en Turismo y Tecnicatura en Aplicaciones y Multiplataformas.
💬 Para el intendente Marcos Ferrer (UCR) sostuvo que "tanto el rector como el inicio de las actividades académicas no le costaban un centavo al Estado Nacional". Y agregó que la Universidad en la localidad “tiene un argumento central que es una reparación histórica por el atentado que sufrió nuestra ciudad en 1995 y hace más de 25 años que viene luchando por esto”.
✔️ La decisión del Gobierno de Milei alcanza a las cinco universidades nacionales que se crearon por ley a finales del año pasado, la de Río Tercero, la Del Delta, la de Pilar, la de Ezeiza y la de Madres de Plaza de Mayo.
#Cuchá</t>
  </si>
  <si>
    <t>https://www.instagram.com/p/C36KngJxuiJ/</t>
  </si>
  <si>
    <t>En el marco del día Internacional de la Mujer y la Niña en la Ciencia, la Agencia Córdoba Cultura invita al ciclo de charlas “Mujeres, Ciencia y Ambiente”, para poner en relieve el trabajo de las mujeres en las áreas del conocimiento científico. ✔️
👉 El objetivo es poder acercar a mujeres que vienen trabajando en diversas áreas temáticas de las ciencias, para que cuenten su experiencia y su trabajo cotidiano. 
👩‍⚕️ Cabe resaltar que los encuentros se realizan todos los jueves (hasta el 21 de marzo inclusive) con tópicos distintos. En este marco, el jueves 29 de febrero se llevará a cabo la charla “Mujeres, ciencia y Justicia”, un espacio para conversar con mujeres que se desempeñan en distintas áreas de la ciencias forenses. 
La idea es poder conocer la importancia de su trabajo, sus desafíos y oportunidades para conocer las perspectivas de futuro que tienen esas áreas de la ciencias. 💜
📍 El ciclo se realizará en el Museo de Ciencias Naturales (Poeta Lugones 395), a las 17 horas con entrada libre y gratuita.
Si querés saber más podés ingresar a la web de cultura : cultura.cba.gov.ar/llega-el-ciclo-mujeres-ciencia-y-ambiente/
#Cuchá
#8m #8marzo #mujeresenlaciencia #cordoba #ciencia #cultura</t>
  </si>
  <si>
    <t>https://www.instagram.com/p/C35FsscuIK6/</t>
  </si>
  <si>
    <t>⚽️ La selección Argentina de Fútbol femenino obtuvo su primera victoria en la Copa de Oro de la CONCACAF, al golear 3-0 a República Dominicana por fase de grupos. Las dirigidas por Germán Portanova, ahora deben esperar resultados favorables de otras zonas para clasificar a cuartos de final como una de las mejores terceros.
👉 El primer gol de la Selección Femenina fue de la juvenil Dalila Ippolito, quien abrió el marcador a los 30 minutos del primer tiempo. Ya para el complemento, y en un partido reñido, Celeste dos Santos marcó el segundo gol en el minuto 76. El broche de oro estuvo a cargo de la ingresada Maricel Pereyra quien selló la victoria en el minuto 90+5, con un golazo de media distancia. 
📈 En este contexto, el combinado nacional quedó tercero con 4 puntos detrás de Estados Unidos y México, quienes se enfrentan hoy para resolver quien queda primero del grupo. Ahora la selección deberá esperar los resultados de Paraguay o Puerto Rico, ya que ambos combinados tienen un punto menos que las dirigidas por Portanova. En caso de empate la definición se realizará por diferencia de gol. ✔️
#Cuchá
#SelecciónFemenina 
#CONCACAF
#Copadeoro</t>
  </si>
  <si>
    <t>https://www.instagram.com/p/C32XMlQuLd6/</t>
  </si>
  <si>
    <t>🌱 Esta iniciativa es impulsada por la Secretaría de Servicios Públicos de la Municipalidad de Río Cuarto, en colaboración con el Servicio Penitenciario de la Provincia de Córdoba. Es llevada a cabo por reclusos, quienes producen anualmente entre 12 y 15 mil plantines florales destinados a embellecer diversos puntos de la ciudad.
🌿 La Directora de Servicios Públicos, Adriana Garófalo, destacó que "la producción de plantines se lleva adelante en cada una de las temporadas. Nosotros les brindamos capacitación y asesoramiento a los internos y son ellos quienes se encargan de la producción”.
🌸 Garófalo detalló que la producción abarca plantines florales, geranios e hiedras, que ya se han convertido en pequeños arbustos visibles en los canteros aéreos del microcentro de Río Cuarto. Además de la formación, los internos reciben una certificación que les proporciona un recurso adicional al momento de su liberación.
♻️ Esta acción de trabajo y aprendizaje ecológico incluye, además, un proceso de compostaje con todos los residuos generados en el Servicio Penitenciario.
#Cuchá 
#riocuarto</t>
  </si>
  <si>
    <t>https://www.instagram.com/p/C31DUbog0bO/</t>
  </si>
  <si>
    <t>👉 De acuerdo a los datos suministrados desde el Gobierno de la provincia de Córdoba, hasta la fecha se han confirmado más de 1700 casos de dengue, de los cuales 1299 son autóctonos. El informe manifiesta que se han encontrado casos en 123 de las 426 localidades de la provincia. 
🦟 Debido al contexto epidemiológico, cabe resaltar que solo el 7% de los contagiados requirió internación. Desde el Ministerio de Salud se puso en marcha una Mesa Sanitaria para coordinar en conjunto con los municipios la prevención, el control  y la alerta temprana para la eliminación de los criaderos de mosquito. 
#Cuchá
#dengue #cordoba #salud</t>
  </si>
  <si>
    <t>https://www.instagram.com/p/C3s1KMTRYyn/</t>
  </si>
  <si>
    <t>📌 Este sábado a las 19:30 horas, en el estadio Julio Césasr Villagra, se enfrentarán Belgrano y Talleres por la séptima fecha de la Copa de la Liga 2024. El partido se jugará sólo con hinchada pirata, mientras que los hinchas de la “T” asistirán a un banderazo previo.
⚽ Es en este contexto que desde temprano se prevé un gran operativo policial en distintos puntos estratégicos de la ciudad, con el objetivo de que el encuentro se lleve a cabo de forma tranquila. 
👉🏽 Cabe resaltar que el partido estaba programado para las 22 horas, pero por razones de seguridad desde el Ministerio a cargo de Juan Pablo Quintero, se solicitó a los presidentes de ambos clubes adelantar el horario.
#Cuchá
#clásico #belgrano #talleres #futbol #argentina🇦🇷</t>
  </si>
  <si>
    <t>https://www.instagram.com/p/C3sP0sAua-p/</t>
  </si>
  <si>
    <t>🇦🇷 🎓 Rectores nucleados en el Consejo Interuniversitario Nacional (CIN) manifestaron preocupación "sobre la difícil situación por la que atraviesa el sistema universitario público nacional". Este organismo es integrado por las Universidades nacionales y provinciales del país, entre ellas las casas de estudio de Córdoba.
📣 "Conscientes de la delicada situación que atraviesa la Argentina, las autoridades del sistema universitario público hemos compartido nuestras preocupaciones responsablemente, hemos gestionado ante las autoridades competentes las acciones que entendemos necesarias y, producto del esfuerzo colectivo de nuestras comunidades, hemos garantizado, en condiciones muy difíciles, la continuidad de las actividades en cumplimiento de nuestra misión", manifestaron a través de un comunicado tras el encuentro que mantuvieron este miércoles.
💬 En este contexto, el CIN sostuvo "la necesidad de incrementar razonablemente los gastos de funcionamiento mensuales, actualizándolos conforme el proceso inflacionario que atravesamos, de manera de garantizar la continuidad de nuestras actividades y el cumplimiento de nuestra misión". 
👩‍🏫👨‍🏫 Además, el documento que elaboraron apunta a la actualización de "los salarios de docentes y no docentes y dar continuidad a los programas universitarios vigentes destinados a inversión en obras de infraestructura, equipamiento y sostenimiento de los programas de becas".
🔬 En tal sentido, los rectores solicitaron "garantizar el presupuesto necesario para sostener las actividades de ciencia, tecnología y extensión".</t>
  </si>
  <si>
    <t>https://www.instagram.com/p/C3qvpTqr1J3/</t>
  </si>
  <si>
    <t>❌ Lo afirmó el vocero presidencial Manuel Adorni: “se tomó la decisión de avanzar en el desmantelamiento de diferentes institutos que efectivamente no sirven absolutamente para nada o son grandes cajas de la política o lugares para generar empleo militante y el primero de ellos va a ser el INADI”. 
👉 La decisión fue tomada por el propio Milei, hecho que ya había anticipado durante la campaña presidencial. “No vamos a seguir financiando ni rosca política, ni lugares donde se paguen favores políticos ni donde haya cientos o decenas de puestos jerárquicos en un país que está absolutamente empobrecido”, aseguró Adorni en su habitual conferencia de prensa en Casa Rosada. 💬 
🏛️ El Instituto Nacional contra la Discriminación, la Xenofobia y el Racismo (INADI) es un organismo creado en 1995 con la función de promover políticas de igualdad y prevenir la discriminación en todas sus formas, ya sea por motivos de raza, etnia, género, orientación sexual, religión, nacionalidad, discapacidad, entre otros. Si se ejecuta esta decisión, se interrumpen casi 30 años de trabajo de un organismo clave para la convivencia democrática.</t>
  </si>
  <si>
    <t>https://www.instagram.com/p/C3p1spsR8vj/</t>
  </si>
  <si>
    <t>📌 Durante el mes de marzo en el teatro La Brújula se realizará la obra: “Sólo llamé para decirte que te amo”. Una comedia cordobesa dirigida por Lautaro Metral que cuenta las típicas discusiones y problemas que tiene cualquier familia. 
🎭 La obra cuenta la historia de Patricia cuando en la mañana de un típico domingo suena el teléfono y recibe un llamado inesperado que puede cambiar su vida para siempre. Patricia queda sorprendida mientras toda la familia comienza a correr y gritar por toda la casa trayendo nuevamente a la realidad. 
🎟️Las funciones se realizan todos los sábados de marzo en el teatro La Brújula (Rivadavia 1452, barrio Alta Córdoba). Las entradas las pueden adquirir por www.teatrolabrujula.com.ar y reservas al +54 9 3512 94-5778.
#Cuchá
#teatro #comedia #córdoba</t>
  </si>
  <si>
    <t>https://www.instagram.com/p/C3pxbVpuffF/</t>
  </si>
  <si>
    <t>💬 ¿Puede el acto poético ser vivido como una forma de la desobediencia? ¿Contiene la poesía algo exclusivo, algo diferente? ¿Existe en ella una singularidad que no puede ser del todo descripta? ¿Puede la poesía hacer algo hoy por nosotrxs?
✅ "El poema como un don otorga algo que no está en ningún otro lado. No se puede destruir lo que no se deja conocer, y el don del poema es también el misterio, lo imprevisto. Como juega con la experiencia en el mundo, nunca se sabe lo que el poema puede, y cómo puede resultar esa fuerza un modo de reinventar en lo adverso, en lo más profundo de uno, pero también en el conjunto del tejido social".
ℹ️ Flor López es fundadora y directora de El Brote, un taller de escritura creativa que funciona de manera presencial en la ciudad de Córdoba y de manera online para todo el mundo. Después de lo que fue el receso de verano, El Brote está dando inicio a su 2024 con una grilla llena de propuestas. Podés leer la nota completa o consultar la grilla ingresando al link de la bio o a nuestra página web 👉 www.cucha.com.ar.
#Cuchá #ElBrote</t>
  </si>
  <si>
    <t>https://www.instagram.com/p/C3oCmO9R-fz/</t>
  </si>
  <si>
    <t>La licuación de los haberes de los jubilados y pensionados alcanzó la mínima histórica del siglo XXI. El valor registrado durante el mes de diciembre de 2023 se aproxima al nivel más bajo registrado en 2002. 
A cálculos actuales, las jubilaciones y pensiones en 2002 tenían una mínima de $83.078. Si se toman los últimos ajustes programados por el gobierno de Milei, sumado a una inflación del 20% en febrero, el poder adquisitivo real fue de $88.094 (cabe resaltar que en febrero se pagan los haberes de enero). Por lo que se espera que esta cifra descienda por debajo de los 83 mil pesos en los haberes de marzo (esto quiere decir: el pago de los haberes de febrero).
Esta fue una decisión del Gobierno Nacional para conseguir cerrar la caja con superávit fiscal. Una receta de ajuste ya conocida en nuestro país y que el FMI (Fondo Monetario Internacional) suele usar como variable de ajuste: la caja de jubilaciones.
El mayores problema es que la fórmula de movilidad se ajusta por incrementos trimestrales basados en la evolución de los salarios y la recaudación tributaria de Anses. Actualmente el valor de la fórmula está muy por debajo de la inflación, lo que genera una licuación del poder adquisitivo de nuestros jubilados y jubiladas. 
#Cuchá
#jubilados #cordoba #nacion #anses</t>
  </si>
  <si>
    <t>https://www.instagram.com/p/C3m5-OzOFBu/</t>
  </si>
  <si>
    <t>♻️ Desde el Ministerio de Ambiente y Economía Circular lanzaron el programa de BioAcciones: un registro de organizaciones ambientales que hacen cosas “copadas” por la biodiversidad.
 🤝 El programa busca fortalecer el vínculo entre el ministerio y las organizaciones que ya vienen trabajando en materia ambiental para llevar a cabo acciones conjuntas. 🌵 Este registro incluye aquellos espacios que trabajan en forestación, huertas, compostaje, cuidado y rescate animal, gestión del agua, control de flora exótica invasora, ecoturismo o turismo de naturaleza y desarrollo sostenible. 
🌱 El objetivo de esta iniciativa es generar un mapeo de organizaciones de la sociedad civil que vienen realizando actividades de preservación y restauración de la Biodiversidad en la Provincia de Córdoba. A su vez, convocar a las organizaciones a una mesa de trabajo por acciones temáticas (huertas, forestación, rescate animal, etc) para poder planificar y articular acciones en conjunto a la provincia.
🔊 Desde el ministerio de Ambiente aseguraron que “esta iniciativa busca poder generar articulaciones virtuosas con los actores que hoy están trabajando en la restauración y preservación de la biodiversidad de nuestra provincia”. A su vez, remarcaron la importancia de articular con estas organizaciones, las cuales ya vienen trabajando en el territorio.
📝Cabe resaltar que las organizaciones que se sumen al registro podrán acceder a diversos beneficios para potenciar el desarrollo de sus actividades, los cuales abarcan apoyo logístico, infraestructura y asesoramiento técnico profesional.
🤩 Si tenés una organización y te querés inscribir en las BioAcciones, podés hacerlo a través de la web: ambiente.cba.gov.ar/bioacciones/ 
#Cuchá
#ambiente #biodiversidad #medioambiente #córdoba #naturaleza #restauración</t>
  </si>
  <si>
    <t>https://www.instagram.com/p/C3lKJm5xBea/</t>
  </si>
  <si>
    <t>🔺 El Partido del Trabajo y del Pueblo denunció que el lunes la concejala de Agua de Oro, Cecilia Panzetta, fue violentamente amenazada en el colectivo cuando iba rumbo a Río Ceballos. Allí, uno de los pasajerosla increpó diciéndole: "sé donde vivís", "te voy a quemar", "sé que sos docente en El Pueblito y tenés problemas por adoctinadora", "soy liberal libertario hasta la médula y hasta la muerte".
📌 Panzetta es docente en el IPETyM 61 y ha trabajado por la implementación de la ESI. Debido a esto, anteriormente fue difamada y señalada por las redes sociales. Tras los sucesos vividos ayer, se realizó al denuncia judicial en la sede correspondiente.
#Cuchá</t>
  </si>
  <si>
    <t>https://www.instagram.com/p/C3ku-iquUZI/</t>
  </si>
  <si>
    <t>🚨 Sin FONID y con la Paritaria Nacional en dudas, los gremios de todas las provincias debaten sobre medidas para enfrentar la crisis que afecta a la educación. La UEPC debate hoy si va al paro o no el lunes 26. 
📉 A la difícil realidad que afrontan las clases medias y bajas en relación al fuerte aumento en productos de la canasta básica y servicios, el cual no ha sido acompañado con una recomposición salarial, la situación de los docentes se agrava por el recorte del Fondo Nacional de Incentivo Docente (FONID). 
💰 El FONID fue sancionado en 1998 como un plus que el Poder Ejecutivo Nacional destina a las provincias para mejorar los salarios de los docentes, representando para el bolsillo del trabajador entre un 10% y un 15%. 📅
🎙️ El Presidente afirmó en una entrevista que "la educación es responsabilidad exclusiva de las provincias", y con ese argumento dejó de enviar ese fondo que implica un importante recorte en el bolsillo de los maestros, acrecentado por la alta inflación que mes a mes pulveriza los salarios de todos los trabajadores. 📉
💬 Martín Llaryora, sobre esta situación, afirmó: "Cuando cortas el incentivo docente, no le sacas plata a un intendente o gobernador, como dicen ellos, sino a la docencia… Un país que quiere salir de la crisis, no va a ser nunca ajustando a los docentes ni quitando los pocos fondos que llegan a la educación y la cultura del Gobierno nacional."
🤝 Tras varias idas y vueltas, donde desde el ejecutivo se dejó trascender que no se citará a los docentes, finalmente el Gobierno nacional convocó a los trabajadores estatales a una reunión paritaria para el próximo lunes en la Secretaría de Trabajo, Empleo y Seguridad Social. 📅 
#Paritaria #Educación #FONID #UEPC</t>
  </si>
  <si>
    <t>https://www.instagram.com/p/C3kiPLoRqAj/</t>
  </si>
  <si>
    <t>🚍 El transporte interurbano en Córdoba tendrá un fuerte aumento: desde la 00hs de esta noche los pasajes costarán un 44,3% más. Así lo definió el Ente Regulador de Servicios Públicos (Ersep), organismo que autorizó el incremento.
ℹ️ Se trata de la segunda vez en lo que va del 2024, que el transporte interurbano sube el valor de su boleto, ya que en enero ya habían aplicado un aumento del 97,4%. En todo el 2023 el el incremento fue del 148%. El salto de enero y el que se aplicará desde el martes 20 de febrero, superará con creces la inflación, lo que representa un fuerte traspaso de la carga del costo de funcionamiento del sistema a los usuarios. 
📌 Como referencia, el pasaje de la ciudad de Córdoba hasta Carlos Paz en promedio pasará a costar $2300, a Alta Gracia $2450, casi $11.500 hasta San Francisco y unos $14.000 para llegar hasta Río Cuarto.
#Cuchá 
#Transporte #Córdoba #Interurbano</t>
  </si>
  <si>
    <t>https://www.instagram.com/p/C3i5pEYxEmx/</t>
  </si>
  <si>
    <t>⚖️ El próximo miércoles comienza el 14º juicio por delitos de lesa humanidad en la provincia de Córdoba. Se trata de la causa Adela María Gonzáles y otros en la cual se juzgará a siete imputados, en su mayoría ex personal del centro clandestino de detención D2. Durante el juicio se abordarán los delitos de privación ilegítima de la libertad, imposición de tormentos, homicidio y la sustracción de un menor de 10 años. 
👉🏽 Todos los hechos sucedieron entre los meses de septiembre de 1978 y agosto de 1979. Una de las particularidades de este juicio es que serán juzgados, entre otros, personal civil y funcionarios de la Justicia Provincial, por haber permitido el secuestro y la entrega de una bebé nacida en cautiverio. 
🔸 En este marco, los imputados por delitos de lesa humanidad son: la expolicía Mirta Graciela Antón y los expolicías Carlos Alfredo Yanicelli, Yamil Jabour, Raúl Alejandro Contrera y Juan Eduardo Ramón Molina, integrantes del Departamento de Informaciones Policiales (D-2); la exasesora de menores Ana María Rigutto de Oliva Otero; y Adela María González, civil, imputada de falso testimonio que permitió la inscripción de una niña como hija de dos personas que no eran ni su padre ni su madre. 
📌 El juicio comenzará el miércoles 21 de febrero a las 9:30 horas en Tribunales Federales, ubicado en av. Concepción de Arenales y Paunero. 
#Cuchá
#juicio #derechoshumanos #cordoba</t>
  </si>
  <si>
    <t>https://www.instagram.com/p/C3hw19IuznF/</t>
  </si>
  <si>
    <t>🚍 La Municipalidad de Córdoba confirmó un fuerte incremento en el precio del boleto del transporte urbano, que pasa a costar $700 e implementa una tarifa nocturna de $805. Significa un aumento de más del 100% a los $340 que cuesta hoy el pasaje. La medida se hará efectiva desde las 00hs del sábado.
🚎 El secretario de Movilidad Urbana de la Municipalidad de Córdoba, Gabriel Bermúdez, sostuvo que es imposible sostener el precio actual del boleto sin los subsidios que llegaban del Gobierno Nacional y que el presidente Javier Milei decidió quitar. 
ℹ️ El intendente Passerini busca recursos para que evitar que toda la carga la pague el pasajero. “El Gobierno nacional nos está empujando a llevar un incremento tarifario. El boleto de colectivos sin subsidios debería costar entre $1.100 y $2.200, que es un aumento que no queremos aplicar porque la gente no lo va a resistir”, sostuvo en diálogo con Cadena 3. Y agregó: "tenemos un agravante en la ciudad de Córdoba que una de las empresas (ERSA) está con muchas dificultades para prestar el servicio y que seguramente debemos invertir más fondos para regular y mejorar el servicio. Es un escenario complejo. No nos han mandado un solo peso de los subsidios y encima nos comunican por los medios que eliminaron el Fondo Compensador”,
📌 Ayer, Daniel Passerini se reunió con La Red Federal de Intendentes, que agrupa a jefes comunales de grandes ciudades del país (entre ellos participaron Llamosas de Río Cuarto y Bernarte de San Francisco) para elevar un reclamo a Nación y confirmar que mandarán un proyecto a la Cámara de Diputados para que el Presidente cumpla con el pacto fiscal que incluye la distribución de los fondos para el transporte.
✔️ Además, solicitaron una audiencia en caracter de urgencia con el Ministro del Interior Guillermo Francos, y no descartaron recurrir a la Justicia en caso de no encontrar respuestas.
▶️ Por su parte, el gobernador Martín Llaryora afirmó que: “el Gobierno tiene que saber que el ajuste lo está haciendo sobre la gente”, y ratificó la continuidad del Boleto Educativo, el Boleto Obrero Social, el Boleto Adulto Mayor y el Boleto para enfermos crónicos.
#Cuchá</t>
  </si>
  <si>
    <t>https://www.instagram.com/p/C3bQDMJR91d/</t>
  </si>
  <si>
    <t>🔎 Después de la masiva movilización que la comunidad científica realizó en distintos puntos del país, el presidente del CONICET, Daniel Salamone, comunicó que se financiarán solo 600 becas, en lugar de las 1.300 anunciadas el año pasado, y que la fecha de inicio será el 1 de agosto, cuando lo que estaba estipulado era que comiencen en abril. 
🔺 Con este recorte de más del 50%, el organismo se ve fuertemente afectado por las políticas de ajuste impulsadas por el presidente Javier Milei y el ministro Luis Caputo. Mientras Salamone realizaba el anuncio en el edificio del Polo Científico Tecnológico de Palermo, una manifestación de protesta reclamaba en la puerta rodeada de agentes de la Policía Federal.
ℹ️ El 28 de febrero se publicarán los resultados de las convocatorias de becas doctorales. A este recorte se suma que este año que el Estado financiará solo 300 becas de finalización y que está pendiente la publicación de los resultados del proceso de evaluación de las Promociones en la Carrera del Investigador Científico y Tecnológico y de la Carrera del Investigador en Salud. 
💬 Los trabajadores del CONICET agrupados en la Asociación Trabajadores del Estado (ATE) indicaron que se van a mantener "en alerta y movilización, para resistir esta política de ajuste", y advirtieron que el organismo de prestigio internacional se encuentra "absolutamente paralizado y en estado crítico" y que el país está ante "una próxima fuga de cerebros".
#Cuchá</t>
  </si>
  <si>
    <t>https://www.instagram.com/p/C3aNXv_OQ5I/</t>
  </si>
  <si>
    <t>📒 El Gobierno de Javier Milei redobló su ofensiva contra los maestros y confirmó la eliminación del Fondo Nacional de Incentivo Docente (Fonid), así como puso en duda la continuidad de la Paritaria Nacional Docente. Los sindicatos docentes advirtieron que tomarán medidas de fuerzas y no comenzarán las clases si no se reven ambas medidas.
▶️ El recorte del Fonid es un nuevo episodio que tensa la cuerda entre Milei y los gobernadores. Adorni blanqueó que "en principio, la Nación no va a transferir" a las provincias los recursos correspondientes al incentivo docente (Fonid) y los comedores escolares porque "considera que hoy no tiene existencia, no existen". Esto llevó a que todos los ministros de Educación provinciales firmaran un documento para hacerle llegar sus preocupaciones al titular de la cartera de Educación nacional, Carlos Torrendell. 
⚪ El Fonid fue creado en 1998 y era un plus económico que el Ejecutivo Nacional giraba a las provincias para mejorar los sueldos maestros y profesores. Fue implementado durante el gobierno de Carlos Saúl Menem (PJ) luego de la famosa protesta  de la carpa blanca docente, que duró 1.003 días.
📌 Por otra parte, el vocero presidencial confirmó que no se realizará una apertura de la paritaria nacional docente y recalcó que "los salarios dependen de los gobernadores". Ambas medidas despertaron las alertas en los gremios que emitieron un comunicado en el que se pone en peligro el inicio de las clases. "Los salarios docentes ya se encuentran mayoritariamente ubicados por debajo de la línea de pobreza. El ciclo lectivo está a pocos días hábiles de comenzar y, de no encontrar respuesta urgente a nuestro legítimo y justo reclamo, estas circunstancias por nosotros no generadas nos habilitan a iniciar todas las medidas gremiales a disposición, incluidas la de acción directa, afectando el inicio del ciclo lectivo".
#Cuchá</t>
  </si>
  <si>
    <t>https://www.instagram.com/p/C3YpDRXxuR4/</t>
  </si>
  <si>
    <t>En una entrevista brindada a periodistas oficialistas, Javier Milei volvió a arremeter contra Lali Espósito y contra el evento musical. En un tono de burla, el presidente trató a la cantante de: Lali “Depósito”, por haber cobrado shows de varios gobiernos.
Luego de las críticas, las redes sociales estallaron a favor de la artista convirtiendo a “lali depósito” en tendencia número uno en X. Una de los posicionamientos más fuertes vino por parte de Catriel Ciavarella, baterista de Divididos, quien posteó: “el sábado quise tocar en Cosquín con una remera de Lali. Sobradas eran ya las razones para hacerlo. Y hoy, tristemente, son más las que apuran este posteo; el grado de miserabilidad del presidente no tiene precedentes -o son demasiado oscuras- y se vuelve insoportable”.
A su vez, el presidente arremetió nuevamente contra el festival argumentando que : “Córdoba hace el Cosquín Rock, que es privado, pero en subsidios les da a los artistas más de mil millones de pesos. Entonces, todos los artistas que estuvieron ahí, por ejemplo Lali ‘depósito’ cobró la del Estado”. Aunque uno de los periodistas intentó explicar, sin ser escuchado, que no eran subsidios lo que se brindaba al festival sino exenciones impositivas. Esto quiere decir que el estado otorga a empresas que generan condiciones de consumo un alivio del gasto tributario. 
Resulta una ironía por parte del presidente, el cual se jacta de que los impuestos son una forma represiva del estado. Entonces, pareciera ser que ahora las exenciones impositivas a los empresarios privados que invierten miles de millones son un simple “subsidio”.
En un contexto en donde se viene pidiendo consensos para construir una Argentina mejor, lo único que pareciera importarle al presidente es dinamitar todo canal de diálogo con los que piensen diferente a él. 
#Cuchá
#lali #cosquinrock #milei</t>
  </si>
  <si>
    <t>https://www.instagram.com/p/C3XhsTMOCzB/</t>
  </si>
  <si>
    <t>El pasado 11 de febrero el Papa Francisco canonizó a María Antonia de Paz y Figueroa, más conocida como Mama Antula, que así se convirtió en la primera santa argentina. Algunos la denominan "Madre espiritual de la Patria" y otros la consideran la primera feminista argentina, lo que es innegable es que se transformó en una referencia espiritual de nuestro país. 
Mama Antula nació en 1730 en Villa Silípica, provincia de Santiago del Estero, en el seno de una familia destacada. "La mujer más rebelde de su tiempo", desafió a su padre y le avisó que no se casaría ni sería monja. Así, se sobrepuso a los mandatos patriarcales que recaían sobre las mujeres de la época y se vinculó con los jesuitas con quienes comenzó a colaborar en la organización de los célebres ejercicios espirituales del fundador de esa orden religiosa: San Ignacio de Loyola. La escritora Cintia Suárez, señala que "eligió un camino distinto al estipulado para una mujer. Ella quería ayudar, servir a un sector de la sociedad desposeído y olvidado, pero no como monja".
Cuando los jesuitas fueron expulsados, Mama Antula inició un éxodo a pie de casi 5.000 kilómetros mientras predicaba, manteniendo vivo el legado jesuita, por el virreinato del Perú (en las actuales provincias de Santiago del Estero, Tucumán, Salta, Jujuy, Catamarca, La Rioja y Córdoba) y, cuando Buenos Aires pasó a ser el centro del virreinato del Río de la Plata se traslado hasta allí. Al llegar no fue bien recibida por sus atuendos sucios y por andar descalza. Fue objeto de burla y rechazada por el virrey y el obispo. Sin embargo, sus ejercicios espirituales se hicieron populares y le dieron prestigio. Así, llegó a construir uno de los edificios más antiguos de la ciudad: la Santa Casa de Ejercicios, lugar donde murió en 1799. 
Es la segunda persona argentina que alcanzó el caracter de "santa", después de que en 2016 el Papa Francisco beatificara al Cura Brochero. Pero esta ocasión fue especial porque Mama Antula es una de las figuras más veneradas por los jesuitas, la orden religiosa a la que pertenece Jorge Bergoglio.
Conocé más en la nota completa, ingresá haciendo click en el link de la bio o en 👉 www.cucha.com.ar
#Cuchá</t>
  </si>
  <si>
    <t>https://www.instagram.com/p/C3WG-EzRnzh/</t>
  </si>
  <si>
    <t>🏛️ Tras la inauguración del 146° período de sesiones ordinarias de la Legislatura de Córdoba, liderada por el Gobernador Martín Llaryora el pasado 1 de febrero, la Unicameral da inicio hoy a sus actividades con la nueva composición que surgió de las últimas elecciones provinciales.
👥 El cuerpo está integrado por 26 legisladores que representan a cada uno de los departamentos en los que se divide el territorio provincial, y 44 representantes elegidos tomando a la Provincia como distrito único, distribuidos de manera proporcional según el sistema D'Hondt. Los legisladores tienen un mandato de cuatro años y son reelegibles por un periodo consecutivo, iniciando y concluyendo sus funciones al mismo tiempo que el Poder Ejecutivo provincial.
🗳️ Aunque el oficialismo mantiene la mayoría en la cámara, su cantidad de representantes es significativamente menor que en el período anterior, contando ahora con 33 legisladores. De esta manera, pierde la mayoría absoluta que le garantizaba el quórum en cada sesión.
🌐 Otra particularidad de la Legislatura que inicia un nuevo año de sesiones es la fuerte división en la oposición. Además de la ruptura previa entre el bloque de la UCR (19 representantes) y el PRO (3), se suma al interbloque el sector del Frente Cívico (7) y la Coalición Cívica (1).
📜 Las otras fuerzas que integran la cámara son: Construyendo Córdoba (2), Creo en Córdoba (1), Córdoba (1), La Libertad Avanza (1), Encuentro Vecinal (1) y MST-FIT (1).
De esta manera son 11 bloques los que le darán vida a las discusiones legislativas durante el 2024 en la Provincia de Córdoba.</t>
  </si>
  <si>
    <t>https://www.instagram.com/p/C3VLOG-LBm3/</t>
  </si>
  <si>
    <t>🟣 La Oficina de Violencia Doméstica (OVD), dependiente de la Corte Sumprema de Justicia de la Nación, difundió un informe que muestra que un total de 1.237 personas fueron afectadas por violencia doméstica durante el mes de enero. Del total, el 47% fueron mujeres jóvenes y adultas, el 37% niñas, niños y adolescentes, y el 7% personas mayores.
🔎 Dentro de los casos en lo que va de 2024, en el 42% de los mismos las víctimas denunciaron a su pareja o expareja, en tanto que la oficina estimó como riesgo altísimo y/o alto al 30% de los casos. Además, el 15% de las denunciantes presentaban lesiones que fueron constatadas por profesionales médicos de los equipos interdisciplinarios que conforman la OVD.
ℹ️ La OVD es una dependencia de la Corte Suprema de Justicia de la Nación que funciona las 24 horas, todos los días del año. La misma esta integrada por equipos interdisciplinarios integrados por abogados, psicólogos, médicos y trabajadores sociales, que se encargan de recibir las denuncias por situaciones de violencia doméstica.
📌 Las denuncias pueden ser presentadas por la propia persona afectada o por cualquier otra que haya tenido conocimiento del hecho de violencia. La presentación se realiza en la sede de la oficina que esta ubicada en Lavalle 1250, planta baja, en la Ciudad Autónoma de Buenos Aires.
🔺 Si sos víctima de violencia de género o conocés a alguien que necesite ayuda, comunicate a la línea nacional y gratuita 144, que funciona todos los días del año, las 24 horas. También podés dirigirte al Polo Integral de la Mujer (teléfono 0800 888 9898, Entre Ríos 680, Córdoba Capital).
#Cuchá</t>
  </si>
  <si>
    <t>https://www.instagram.com/p/C3IdwUQuqTo/</t>
  </si>
  <si>
    <t>🚍 El Gobierno Nacional anunció hoy la eliminación del Fondo Compensador del Interior, medida que podría generar un fuerte incremento de las tarifas de transporte público en buena parte de las provincias. 
💰📈 De implementarse, el valor actual del boleto de 340 pesos podría dar un abrupto salto en la medida que las empresas requieran actualizar sus tarifas para contrarrestar la caída del subsidio que cubría buena parte del pasaje. 
Ya son varios los mandatarios de diferentes ciudades del país que expresaron su preocupación a través de las redes sociales. Passerini, al respecto, compartió en la red social X: “Los intendentes de diferentes localidades de manifestamos nuestra preocupación ante la decisión del Ministerio de Economía de la Nación de eliminar el Fondo Compensador al transporte público del interior”. 📣
¿Cuánto costaría el pasaje?
El secretario de Movilidad Urbana de la Municipalidad de Córdoba, Gabriel Bermúdez, explicó que “sin subsidios, el boleto de transporte en Córdoba costaría hoy 1.100 pesos”, y agregó: “la gente tiene que saber que esta medida impacta en todos los usuarios, en los estudiantes, en los trabajadores, en personas que a diario usan el transporte”. 🚌💬
💼💡 Los empresarios nucleados en Fatap compartieron otro cálculo, donde mencionan que la quita obligaría a aumentar 100 pesos el boleto del transporte urbano, por lo que pasaría a costar 440 pesos, siempre y cuando la Provincia y el municipio sigan aportando subsidios desde sus arcas.</t>
  </si>
  <si>
    <t>https://www.instagram.com/p/C3Gg7xcuCUZ/</t>
  </si>
  <si>
    <t>El espacio que conduce el Presidente Javier Milei presentó un polémico proyecto para derogar la ley de Interrupción Voluntaria del Embarazo (IVE). 😡 Diputados de La Libertad Avanza presentaron a última hora del miércoles la normativa que contempla penas de hasta tres años de cárcel para las mujeres que interrumpan su embarazo. 
👉 Cabe destacar que el proyecto presentado por los diputados liberales no solo supone dar marcha atrás con la ley vigente, sino que es más restrictivo que el Código Penal que regía entre 1921 y 2020. 
⚖️ En un momento en donde se viene pidiendo diálogo y consenso, diputados opositores ya anticiparon su rechazo al proyecto de ley para derogar la IVE y catalogaron a esta normativa como una provocación.
En este contexto, diversas organizaciones feministas salieron a repudiar el accionar del gobierno bajo la consigna de que “el derecho de las mujeres a abortar en Argentina está en riesgo”.💚
#Cuchá</t>
  </si>
  <si>
    <t>https://www.instagram.com/p/C3FtFX6O-RX/</t>
  </si>
  <si>
    <t>Con el argumento de "revisar los circuitos administrativos", el Ministerio de Capital Humano decidió cerrar la Dirección de Asistencia Directa por Situaciones Especiales (DADSE), una dependencia destinada a brindar ayuda a personas que padecen enfermedades crónicas incapacitantes y afecciones agudas urgentes.
"La Dadse permanecerá momentáneamente cerrada por readecuación en los sistemas y procedimientos", se lee en una hoja impresa en la puerta del organismo, según difundió el medio La Patriada. Esta institución, entre otras tareas, otorgaba subsidios para la adquisición de medicamentos oncológicos u otros insumos médicos a personas que se encuentran en situación de vulnerabilidad social y sanitaria, y que no poseen cobertura médica.
Con la decisión de suspender la asistencia, cientos de personas (muchos de ellos niños y niñas) quedan sin tratamiento para sus enfermedades, poniendo en riesgo la salud e integridad de los pacientes.</t>
  </si>
  <si>
    <t>https://www.instagram.com/p/C3DFQHTRnBU/</t>
  </si>
  <si>
    <t>📌 En el marco de la crisis que hay con los comedores comunitarios en todo el país, más de 50 establecimientos de la provincia fueron recibidos por el legislador Mariano Lorenzo, del bloque Hacemos Unidos por Córdoba. Lorenzo es uno de los legisladores de la Unicameral cordobesa más cercano a los movimientos sociales.
📣 Los comedores, merenderos y copas de leche llevaron sus reclamos ante la situación desesperante que están viviendo debido a la suspensión en el envío de fondos y alimentos por parte del Gobierno Nacional. “Esta semana tenemos que cerrar. Porque no tenemos nada para darle a las niñas y los niños. No tenemos ni pan", afirmó Marisa del merendero Pancitas Calientes del barrio Marqués de Sobremonte. 
📍 Mientras que Gabriela Gauna, del centro Patito Feo, se refirió a los montos de la ayuda local: “15 mil pesos nos da la Tarjeta Activa y 40 mil gastamos en cada compra en el banco de alimentos”.
✔️ En respuesta, el legislador Mariano Lorenzo se comprometió a sostener las negociaciones sobre la cuestión alimentaria con la Provincia y el Municipio. Además, apuntó contra la Nación: "Pareciera que la casta son los más humildes", y agregó: “La única necesidad y urgencia hoy en nuestro país es el hambre”.
ℹ️ Los comedores de los barrios más humildes están bajo una doble presión, porque en momentos en que más personas se acercan a pedir una vianda se encuentran desabastecidos. Ante una demanda que no para de crecer, los encargados de los comedores hacen lo imposible para sostener sus espacios en pie. Patri Domínguez, de barrio San Ignacio, contó que "hace 15 años que tengo la responsabilidad en el comedor y nunca tuve que salir a pedir alimentos, es la primera vez”.
💬 “A esas ollas le metemos amor y todo lo necesario para multiplicar las porciones. Pero sin un Estado presente que nos acompañe es difícil llenar las ollas. Sin el Estado presente no hay corazón que alcance” concluyó Nati Camacho de barrio 9 de julio.
Podés leer la nota completa haciendo click en el link de la bio o ingresando a 👉 www.cucha.com.ar
#Cuchá</t>
  </si>
  <si>
    <t>https://www.instagram.com/p/C3BkhGNxl9Z/</t>
  </si>
  <si>
    <t>ℹ️ En estos días el tema de los comedores comunitarios ha sido noticia por distintos motivos, por lo que armamos un informe siguiendo los hechos.
✔️ Desde hace un tiempo, el gobierno de Javier Milei suspendió el envío de fondos y alimentos a los comedores comunitarios en todo el país, y la situación alimentaria de miles de personas en situación muy vulnerable se agravó, en medio de la crisis social que atraviesa el país.
▶️ Esto llevó a que la semana pasada los movimientos sociales nucleados en la UTEP se manifestara frente al Ministerio de Capital Humano que conduce Sandra Petovello. La ministra se negó a resolver la situación con los líderes de las organizaciones sociales: "Chicos, los que tienen hambre vengan de a uno que les voy a anotar el DNI y los voy a ayudar, pero no a los referentes". Luego se instaló en la calle con una mesita de playa a esperar.
📢 Ayer, miles de personas se acercaron a las puertas del Ministerio para pedir asistencia. La fila contra el hambre superó las 20 cuadras, sin embargo se llevaron una decepción, ya que Petovello no los atendió: “No los voy a recibir porque yo no los convoqué”.
📌 Por la tarde, la ministra se mostró firmando un convenio de asistencia alimentaria con la Alianza Cristiana de Iglesias Evangélicas de la Argentina, demostrando que el problema no es la intermediación. Por su parte, la iglesia católica emitió un comunicado advirtiendo  que "cientos de miles de familias" en el país tienen problemas para "alimentarse bien" y afirmó que "la comida no puede ser una variable de ajuste", al mismo tiempo que instaba a asistir los comedores comunitarios.
💬 La explicación del Gobierno para suspender la asistencia es que quieren mejorar el sistema, para que los comedores compren directamente la mercadería con una tarjeta en lugar de recibir provisiones enviadas por el Estado Nacional. Sin embargo, la situación es alarmante y de las partidas presupuestarias de los programas alimentarios se ha ejecutado el 0% desde la asunción de Milei. Ya son dos meses sin que los casi 50.000 comedores y merenderos reconocidos por el Estado, reciban la asistencia necesaria para funcionar.
Para leer más 👉 www.cucha.com.ar
#Cuchá</t>
  </si>
  <si>
    <t>https://www.instagram.com/p/C3AefzhuFJh/</t>
  </si>
  <si>
    <t>Un 5 de febrero de 1967 fallecía Violeta Parra, referente de la música popular folclórica de América Latina. 🎼  Una artista multifacética que recopiló más de 3 mil canciones de la música tradicional chilena, convirtiéndose rápidamente en un referente por las luchas de los más humildes. 
🎶 Violeta nació en el año 1917 en la ciudad de San Carlos, Chile, en el seno de una familia de artistas populares y poetas. Desde muy chica comenzó a aprender guitarra, llegando a formar un dúo con su hermana Hilda en 1930. 
👉 A mediados de la década del 60 compuso el que se considera su himno y canción más conocida: Gracias a la vida. Canción que años más tarde cantaría y popularizara, entre otros artistas, Mercedes Sosa.
#Cuchá</t>
  </si>
  <si>
    <t>https://www.instagram.com/p/C2-scJHRjOL/</t>
  </si>
  <si>
    <t>🚲 La Municipalidad de Córdoba habilitó la novena estación del servicio de bicicletas públicas en el Parque Las Heras Elisa. El nuevo puesto se encuentra disponible en la Costanera Norte, a pocos metros del puente Antártida, y funciona de lunes a viernes de 7.30 a 21,30; y de 10 a 19 los sábados, domingos y feriados.
✔️ El espacio se suma a los ocho ya habilitados en Plaza España, Parque de Las Tejas, Paseo de Sobremonte, Plaza Alberdi, Parque Sarmiento, Parque de la Biodiversidad, Plaza Vélez Sársfield y Cruz Roja.
🚴 El servicio "Bici Cba" cuenta con bicicletas comunes y adaptadas que pueden utilizarse de manera gratuita y ya tiene más de 50 mil usuarios registrados, quienes tienen la oportunidad de retirar bicicletas en las estaciones durante un máximo de una hora y media, con la opción de extender por 90 minutos adicionales.
ℹ️ Para acceder, es necesario registrarse como usuario, e inscribirse a través del portal de Vecino Digital (VeDi), ingresando usuario y contraseña, hacer click en la opción “BiciCba” y seguir los pasos que marca el sistema. Los menores de 12 hasta 17 años deben estar asociados a la tutoría de un adulto responsable con su usuario.
#Cuchá #Córdoba #CiudadDeCórdoba #Bicicletas #BiciCba</t>
  </si>
  <si>
    <t>https://www.instagram.com/p/C29wuyUORus/</t>
  </si>
  <si>
    <t>🔴 Al menos 26 trabajadoras y trabajadores de prensa resultaron heridos con balas de goma, palazos y gases por la actuación policial durante las dos jornadas de cobertura periodística del debate legislativo de la Ley Ómnibus. 
👉 Dentro de los heridos reportados, el porcentaje correspondiente a prensa es muy alto, lo que evidencia la constitución de un blanco como foco represivo que atenta contra la libertad de expresión. 
🚨 La situación despertó la alarma en distintos organismos internacionales, e incluso el Relator Especial para la Libertad de Expresión de la CIDH (Comisión Interamericana de Derechos Humanos), Pedro Vaca, llamó al fin de las agresiones.
ℹ️ La lista de heridos:
- Bruno Ganje, Canal 9/IP. Bala de goma.
- Ignacio Petunchi, Ámbito Financiero. Balazo de goma en la espalda.
- Hernán Nucera, cronista, C5N, cuatro balas de goma. 
- Bernardino Avila, Página/12. Bala de goma en el gemelo.
- Agustín Maicas, Télam. Aspiró mucho gas y se desmayó.
- Martín Vega, Revista Crisis, dos balazos de goma, mano y pierna.
- Rodrigo Ruiz, Revista Cítrica, herida de impacto x perdigón en pierna izquierda.
- Víctor Carreira, Télam,  un balazo de goma en la pantorrilla.
- Alfredo Luna, Télam, un balazo de goma en el muslo.
- Lorena Tapia, TVP, bala de goma en la cintura.
- Nicolás Ramos, AnRed, dos balas de goma en la pierna y muslo.
- Susi Maresca, reportera gráfica, tres impactos de bala de goma.
- Celeste Alonso, freelance. Gas pimienta en la cara.
- Laki Quispe, Telesisa. Gas pimienta.
- Juan Santiago Valeiro, Revista Mu, balazo de goma en el brazo.
- Sol Erazo, Tramas.ar, varios balazos de goma en la pierna.
- Kresta Pepe, La Izquierda Diario, balazo de goma en la cara.
- Darío de Los Santos, DTL!, bala de goma.
- Jerónimo Rojas, Télam, golpe en la costilla.
- Antú Divito Trejo, La Retaguardia, gas pimienta en la cara.
- Daniela María Coradeghini, Afro Decires, bala de goma en la pierna.
- Lucas Zunino, La Garganta Poderosa, cuello quemado con gas pimienta.
- Lucas Pedulla, Revista Mu, golpes (reprimido el miércoles 31).
- Rodrigo Abd, reportero gráfico, (reprimido el miércoles 31)
- Santiago Loidl, Télam.
- Daiana Quiroz, Telesisa. Bala de goma.
#Cuchá</t>
  </si>
  <si>
    <t>https://www.instagram.com/p/C222uJoRNIP/</t>
  </si>
  <si>
    <t>✔️ El gobernador Martín Llaryora realizó ayer su primer discurso de apertura de sesiones legislativas de la Unicameral, en este caso para el 146 período legislativo que se celebrará durante el 2024. En un mensaje de más de una hora, ratificó los principales ejes de lo que será su primera gestión provincial y tuvo distintas menciones a cómo será su vínculo con el Gobierno Nacional.
ℹ️ El flamante gobernador arrancó describiendo la situación general de la crisis que se vive en el país. Dio por sentado que habrá un aumento de la pobreza y que ante la pérdida de poder adquisitivo mucha gente recaerá en los sistemas estatales de salud, educación y contención social.
📌 Más allá del panorama gris, manifestó que va a acompañar al Gobierno Nacional garantizando la gobernabilidad y apoyando las medidas que crean oportunas, recalcando la defensa de los intereses de Córdoba: "un presidente que recién empieza, en minoría, necesita de la ayuda institucional, por lo menos para que sus proyectos puedan ser debatidos. Javier Milei sabe que del mismo modo que vamos a acompañar el proceso de reconstrucción y reparación de esta querida Argentina, también vamos a defender los intereses de los cordobeses".
▶️ Las principales diferencias que le achaca es que al plan fiscal del Gobierno Nacional le falta un plan productivo y de generación de empleo que lo acompañe. Además, Llaryora volvió a rechazar la suba de las retenciones.  
💬 "No vamos a acompañar ninguna medida que desgarre al tejido productivo y social del país, no estamos de acuerdo que para alcanzar la calma fiscal, lleguemos a la paz del cementerio". 
🔹 En cuanto a su plan de gestión, el discurso hizo hincapié en los ejes de seguridad, salud y educación. Por el primero, el gobernador habló sobre las policías municipales que se están creando, la implementación de armas de baja letalidad y la entrega de vehículos. En cuanto a la salud destacó nuevamente su programa de descentralización y prometió la construcción de cuatro nuevos hospitales. Finalmente, en cuanto a la educación propuso un cambio de paradigma para abrir a la comunidad la posibilidad de replantear planes y currículas.
#Cuchá</t>
  </si>
  <si>
    <t>https://www.instagram.com/p/C22a-goua9o/</t>
  </si>
  <si>
    <t>Por segundo día consecutivo continúa el debate de la Ley Ómnibus en el Congreso de la Nación, mientras que en las inmediaciones la Policía junto a la Gendarmería reprimen violentamente a los manifestantes. Las imágenes hablan por sí solas: palos, gas pimienta y balas de goma sobre periodistas, jubilados y trabajadores. 
El tamaño del despliegue de las fuerzas de seguridad ha sido pocas veces visto. Después de que anoche detuvieran a cuatro mujeres militantes de la UCR por estar sentadas cantando el himno, hoy la gendarmería reprimió a los ciudadanos de una manera totalmente injustificada, ya que se hizo sobre las veredas y en el interior de la Plaza del Congreso, un lugar que históricamente fue escenario de manifestaciones. Además de manifestantes, hay periodistas de distintos medios heridos y detenidos.
En numerosos actos de irresponsabilidad, las fuerzas de seguridad dispararon contra la ciudadanía en situaciones en que las calles estaban liberadas, algo que no tiene nada que ver con con el protocolo antipiquetes. Es más, la calle se encontraba cortada por la propia policía. La ferocidad con la que policías y gendarmes tratan a las personas nos trae el recuerdo de las peores épocas de nuestra historia
La situación extrema que se vivió afuera del Congreso, llevó a que un gran número de diputados de distintos partidos políticos salieran en conjunto para exigir el fin de la represión.
#Cuchá</t>
  </si>
  <si>
    <t>https://www.instagram.com/p/C20wmo-Rs-b/</t>
  </si>
  <si>
    <t>El artista Juan Ingaramo estrenó un nuevo videoclip filmado íntegramente en Villa Parque Siquiman, una localidad serrana ubicada en el Valle de Punilla. “La banda del Ferneco” es una canción con ritmos mixtos bailables que representa una postal del verano cordobés: el río y el fernet. 
Esta canción está incluida en el último disco del artista llamado: “welcome to córdoba city”. Una fusión de cuarteto con ritmos bailables y fiesteros, en el que colaboran Jean Carlos, Ulises Bueno, La Pepa Brizuela, Zoe Gotusso, entre otros artistas cordobeses. 
Si querés escuchar “La banda del Ferneco” podés hacerlo ingresando a la cuenta de  youtube de Juan Ingaramo. 
#Cuchá</t>
  </si>
  <si>
    <t>https://www.instagram.com/p/C20jT20xi2l/</t>
  </si>
  <si>
    <t>✔️ Hace unos días, un turista rosarino de 50 años fue filmado mientras pintaba con aerosol las piedras del Camino de las Altas Cumbres. El video fue grabado por un vecino de Cura Brochero que cuando vió la acción, detuvo su auto y tomó registros. En las imágenes logra verse la patente del vehículo del infractor, información que utilizó la Policía para identificarlo.
💬 Al ser entrevistado por los oficiales, el rosarino dijo que “desconocía que no se podía pintar y que no observó carteles que impidiera su accionar”. En las últimas horas el hombre tuvo que volver a subir, limpiar la piedra y borrar lo que había dejado escrito.
📖 En la provincia de Córdoba rige el Código de Convivencia que cuenta con artículos para el cuidado y la protección del patrimonio público y privado: “serán sancionados con hasta 10 días de trabajo comunitario, multa de hasta 20 Unidades de Multa (UM) o arresto de hasta tres días los que sin incurrir en delito contra la propiedad deterioren o de alguna manera afecten bienes de uso público o privado”.
#Cuchá 
#AltasCumbres</t>
  </si>
  <si>
    <t>https://www.instagram.com/p/C2w64oOObVN/</t>
  </si>
  <si>
    <t>▶️ En YouTube ya se puede ver "Que no se acabe el show", el documental que repasa la vida del cantante bellvillense que murió en un accidente en 2016 y que alcanzó la fama póstumamente. El film de @daro.ceballos puede verse de manera gratuita a través del canal de @changuitafilms, una plataforma que difunde cine iberoamericano.
🎶 Marcelo Fabián Pereyra nació en Pozo del Molle pero desde muy joven se radicó con su familia en Bell Ville. Ya de adulto sufrió un siniestro vial que lo sumió en una fuerte depresión, cuadro que logró superar cuando comenzó a cantar. 
🔊 Así fue que debutó musicalmente en El Rincón de Amigos, un programa que se emitía por el Canal 2 de Bell Ville. Cobró notoriedad a nivel nacional cuando sus presentaciones fueron recogidas por emisiones nacionales como Sin Codificar, Bendita TV y Duro de Domar, tras lo cual sus videos comenzaron a viralizarse por las redes sociales.
📌 En 2016, Fabián regresaba de una presentación en la localidad cordobesa de Ucacha cuando sufrió un accidente que le hizo perder la vida. Tenía solo 50 años. 
✔️ La película recorre, a través de testimonios cercanos, la historia del artista desde sus inicios ea mediados de los 2000, hasta el reconocimiento póstumo a nivel masivo. Si bien está disponible de forma gratuita, se puede colaborar con quienes la hicieron posible, ya que fue una producción totalmente independiente. El alias es: queno.seacabe.elshow (cuenta de Daro Ceballos).
#Cuchá 
#FabiánShow #QueNoSeAcabeElShow</t>
  </si>
  <si>
    <t>https://www.instagram.com/p/C2vifZtRo2g/</t>
  </si>
  <si>
    <t>Un equipo de bomberos cordobeses viajó este martes para combatir el incendio en el Parque Nacional Los Alerces. 👩‍🚒 Son 46 brigadistas expertos en incendios forestales que estarán al menos 10 días en la provincia de Chubut. 
👨‍🚒 La delegación cordobesa está compuesta por bomberos voluntarios de la Federación de Córdoba, personal del Equipo Técnico de Acción ante Catástrofes (ETAC), la Agrupación Serrana y por personal del Plan Provincial de Manejo del Fuego. 
🌳😪 Según estimaciones, el fuego ya consumió 1900 hectáreas desde que comenzó el pasado jueves. Los focos principales afectan fundamentalmente al bosque nativo y pastizales secos, por lo que el avance del incendio tiene gran velocidad. En este contexto, el gobernador de la Provincia, Ignacio Torres, aseguró que: “lo más preocupante de todo es que hay indicios de que fue intencional”.</t>
  </si>
  <si>
    <t>https://www.instagram.com/p/C2uaunzu8yC/</t>
  </si>
  <si>
    <t>🛰 Según datos preliminares del satélite de la Agencia de Investigación Espacial INPE, se registró un descenso del 50% de la forestación en la amazonía durante el 2023 respecto al año anterior.
🌎 En este contexto, el gobierno del presidente Lula da Silva aseguró que esto se debe a las políticas ambientales destinadas a detener la destrucción de la selva tropical más importante del mundo. A su vez, otro de los esfuerzos decisivos para lograr reducir el impacto de la forestación fue el trabajo de los organismos de control, los cuales aumentaron en 106% el número de infracciones. 
🌳 Cabe resaltar que este es el nivel más bajo de deforestación desde el año 2018, lo que representa datos alentadores para la conservación de la biodiversidad. ♻️ Desde el gobierno brasilero se trabaja en la promesa de acabar con la tala ilegal para el año 2030, cumpliendo con la agenda internacional contra el cambio climático. 
#Cuchá</t>
  </si>
  <si>
    <t>https://www.instagram.com/p/C2gEqruxSQH/</t>
  </si>
  <si>
    <t>📌 El paro nacional del 24 de enero tendrá en Córdoba la adhesión de la mayoría de los gremios de las dos CGT existentes, pero sin unidad, lo que resultará en que cada central tendrá su propio acto. Si bien ambas terminales rechazan el ajuste impulsado por Milei, debido a sus diferencias internas contarán con puntos de concentración diferentes.
✔️ La CGT Córdoba, encabezada por Ilda Bustos (Gráficos), Federico Cortelletti (Judiciales) y Andrés Colazo (Empleados del Jockey), concentrará desde la mañana en su sede en la Casa Histórica del Movimiento Obrero en la calle Vélez Sarsfield y tendrá su acto a las 13 frente al Patio Olmos. De esta manifestación participará también la Unión de Trabajadores de la Economía Popular (UTEP) que nuclea a distintas organizaciones sociales como el Movimiento Evita, Barrios de Pie y el Frente Patria Grande. También será parte la columna de la CTA que reúne otros tantos sindicatos y algunos trabajadores sin representación gremial tradicional como los becarios e investigadores de Conicet.
ℹ️ Por su parte, los gremios que fueron parte de la intervención que se realizó desde la central nacional para normalizar la regional Córdoba, realizarán su acto a las 15 en inmediaciones del Palacio Ferreyra y contará con la participación del dirigente nacional de la UOM, Abel Furlán. La CGT normalizada tiene su sede en la calle Chacabuco y el triunvirato que la encabeza está formado por Rubén Urbano (Unión Obreros Metalúrgicos), Edgar Luján (Camioneros) y Ricardo López (Trabajadores de la Sanidad).
🚍 La Unión Tranviarios Automotor (UTA) Córdoba y la Asociación Obrera del Transporte Automotor (AOITA) confirmaron su adhesión al paro pero con distintas modalidades. En la ciudad de Córdoba el transporte público funcionará con normalidad hasta las 19, cuando dará comienzo un paro de transportes hasta la medianoche. El transporte de larga distancia continuará su recorrido normal si salieron antes de las 19. Las unidades que estaban destinadas a salir después de las 19 saldrán después de las 00.
👉 Finalmente, las organizaciones de izquierda concentran a las 11 en la sede de la delegación capital de la UEPC, y formarán una columna independiente.</t>
  </si>
  <si>
    <t>https://www.instagram.com/p/C2ddpnWxWMe/</t>
  </si>
  <si>
    <t>🎸 Hoy cumpliría 74 años el Flaco Spinetta.
📅 El 23 de enero de 1950 nació uno de los íconos de la cultura popular argentina y uno de los músicos más influyentes del rock latinoamericano.
🎤 Luis Alberto Spinetta formó y lideró bandas fundamentales del rock nacional, como Almendra, Pescado Rabioso o Invisible, de gran influencia para cientos de músicos en todo el continente.
🚀 El Flaco siempre salió de la comodidad que puede generar el éxito. Nunca descansó en los laureles. Cada una de sus propuestas artísticas fue absolutamente provocadora, disruptiva e innovadora, generando la admiración de músicos contemporáneos y posteriores a su obra, como Charly García, Fito Páez o Gustavo Ceratti, entre otros.
🔊 ¡A poner su música a todo volumen y celebrar a Spinetta! 🎶🎉</t>
  </si>
  <si>
    <t>https://www.instagram.com/p/C2cT4CXsW0L/</t>
  </si>
  <si>
    <t>Se trata de un robot que facilita las labores de los científicos, en momentos donde las condiciones extremas imposibilitan el desarrollo de diversas investigaciones.  El dispositivo mide 1,40 metros de largo y pesa unos 300 kilos. Entre sus funciones principales está la toma de muestras y el análisis de la flora y fauna local.
Este vehículo terrestre no tripulado está equipado con sensores que permite trazar caminos seguros y detectar grietas no visibles. A su vez, cuenta con sensores meteorológicos que colaboran con el registro de datos científicos. Cabe resaltar que el “Skúa” está dotado de una inteligencia artificial que le permite llevar tareas autónomas como el relevamiento de las poblaciones de pingüinos, entre otras especies. 
La construcción se llevó a cabo por “American Robotics”, una empresa entrerriana integrada por 18 tecnólogos y desarrolladores. La compañía es la única de su tipo en América Latina y cuenta con una demanda de diversos países para el desarrollo de vehículos no tripulados.
#Cuchá</t>
  </si>
  <si>
    <t>https://www.instagram.com/p/C2SMY4rOZAl/</t>
  </si>
  <si>
    <t>El Equipo Argentino de Antropología Forense (EAAF) identificó los restos óseos de dos hombres víctimas del terrorismo de estado. Se trata de Carlos Santillán, quien tenía 28 años cuando fue secuestrado el 11 de julio de 1976, y de uno de los hermanos Arévalo, oriundos de Santiago del Estero, secuestrados el 1 de marzo de 1976.
Cabe resaltar que por la corta diferencia de edad entre los Arévalo, el equipo forense no pudo determinar a cuál de los dos hermanos pertenecen los restos óseos encontrados. Según consta en las denuncias, ambos secuestros sucedieron durante el Operativo Independencia, el cual tuvo lugar en Tucumán durante 1975 y durante la última dictadura cívico militar.
En el Pozo de Vargas fueron encontrados 149 restos óseos, de los cuales 118 ya fueron identificados. Es la fosa de inhumación clandestina con mayor número de identificaciones de la Argentina, la cual está ubicada en la ciudad de Tafí Viejo, provincia de Tucumán. 
#Cuchá uchá</t>
  </si>
  <si>
    <t>https://www.instagram.com/p/C2PXrK2u2BU/</t>
  </si>
  <si>
    <t>📅 ¡Felices 75 Indio! Nacido en Paraná, Entre Ríos, Carlos Alberto Solari es uno de los más grandes ídolos populares de nuestro país. En 1976, en la ciudad de La Plata, formó Los Redonditos de Ricota una de las bandas más emblemáticas del rock nacional. Junto a Skay Beilinson en guitarra lideraron el grupo con el que grabaron nueve álbumes, hasta su disolución en 2001. 
🎭 Sus primeras presentaciones eran una exhibición de rock teatral, con toda una troupe circense de monologuistas, payasos y bailarinas desnudistas, que entre canciones subían al escenario a hacer sus números. Progresivamente fueron deshaciéndose de los números teatrales. Recién en 1985 grabaron su primer álbum: Gulp!.
🎸 Tras la separación de Los Redonditos de Ricota, en 2004 inició su carrera solista con la que grabó cinco discos y batió numerosos récords de convocatoria en sus recitales. En su último show dio a conocer que sufría de Parkinson y dejó de actuar en vivo. Regularmente comparte a través de las redes sociales sus nuevas canciones y pensamientos.
💪 Cabe destacar que tanto Los Redonditos de Ricota como la carrera solista del Indio Solari se produjeron íntegramente de manera independiente y autogestiva. Un paradigma de lo contracultural, lejos de las grandes disqueras y productoras, su éxito se forjó de boca en boca. Durante el período de Los Redondos solo tuvieron una aparición pública en los medios de comunicación masivos y fue una conferencia tras la muerte de Walter Bulacio, un fan asesinado por la policía en una represión en uno de los shows.
#Cuchá</t>
  </si>
  <si>
    <t>https://www.instagram.com/p/C2NBIwRuUr5/</t>
  </si>
  <si>
    <t>🔌 El artefacto reduce la huella de carbono y puede recargarse con la energía de una vivienda o por el movimiento de un automóvil, y permite llevar el servicio a zonas inhóspitas y evita la interrupción del suministro por cortes de luz.
👨‍🎓 Alexis Tapia, estudiante de la Facultad de Arquitectura, Urbanismo y Diseño (UNC), fue el creador de este generador eléctrico portátil, quien se motivó tras los constantes cortes de luz en Río Segundo, su ciudad natal.
🗣️ En diálogo con UNCiencia, Tapia comentó: “La idea era tener un espacio en el que el servicio no se cortara. Uno podría pensar que los generadores y los paneles ya están inventados. Pero lo nuevo de nuestro invento fue poderlos trasladar. Aprovechar, por ejemplo, el viaje en ambulancia para recargar el generador y enchufarlo en una carpa o en un respirador”, cuenta Alexis. 🚑⚡</t>
  </si>
  <si>
    <t>https://www.instagram.com/p/C2KVgjdLWoa/</t>
  </si>
  <si>
    <t>Eraclio Catalín Rodríguez Cereijo nació en 1925 en cercanías de Las Garzas, Santa Fe, pero fue conocido en todo el país bajo el nombre de Horacio Guarany. Su padre era indígena y trabajaba como hachero y su madre era una trabajadora de la tierra, así que su hijo vio la luz en pleno monte. Vivió una infancia muy humilde y a los seis años, cuando sus padres ya no podían alimentar a los catorce hijos, Horacio fue enviado a vivir y a trabajar con unos familiares que tenían un boliche.
Allí conoció la farra, la guitarra y el canto. Gracias a su sensibilidad, las imágenes y recuerdos de las distintas fases de su vida se transformaron en canciones. A los 17 años Horacio viajó a Buenos Aires a probar suerte como cantor. Trabajó de cualquier labor que encontraba mientras cantaba en barsuchos de La Boca tangos y boleros para sobrevivir. Cuando conoce a Herminio Jiménez y José Asunción Flores, músicos paraguayos exiliados en la Argentina, tiene su golpe de suerte y comienzan sus primeras presentaciones profesional.
En 1957 debutó como solista y en 1961 cantó en el Festival de Cosquín, el mismo año de su inauguración. Desde entonces y con las más diversas performances, su presencia en la plaza Próspero Molina se convirtió en una leyenda. Su militancia política acompañó su carrera en todo momento. Para 1974 recibió amenazas de muerte y varios atentados con bombas por parte de la Triple A (Alianza Anticomunista Argentina). Huyó del país y se exilió en Venezuela, México y España. La dictadura hizo desaparecer todos sus discos, además de censurar la difusión de algunas canciones, sin embargo el pueblo folclórico nunca lo olvidó y volvió al ruedo con el retorno de la democracia. 
El romance con su gente que se generaba cada vez que el "Cantor" subía a un escenario, tenía en sus raíces, más que en su entonación, en una plena identificación con las letras de sus canciones y el sentimiento expresado en cada nota que salía de su garganta.
Grabó 57 discos, escribió tres novelas y actuó en cuatro películas. En 2009 dio su último show y falleció un día como hoy de 2017. Fue uno de los más grandes cantantes populares de la historia de nuestro país.
#Cuchá</t>
  </si>
  <si>
    <t>https://www.instagram.com/p/C2FgHQuu8jY/</t>
  </si>
  <si>
    <t>El legislador provincial Mariano Lorenzo, referente del Movimiento Evita Córdoba, compartió un comunicado en el que la organización rechaza el DNU y la ley ómnibus que impulsa Milei. Además, pide que los diputados por Córdoba analicen con exactitud las consecuencias de ambas disposiciones. 
“Nos encontramos en un momento difícil para las argentinas y los argentinos, donde los alimentos, las garrafas de gas y el transporte público aumentan día a día. El índice de inflación de alimentos en diciembre fue casi el 30%, sin expectativas de que baje, ni se genere una regulación en los precios. Estos proyectos presentados e impulsados por el Gobierno de Javier Milei muestran un profundo retroceso para nuestro país a partir de los arrasantes cambios en materia económica, impositiva, financiera, sanitaria, administrativa, energética, previsional y laboral, social, educativa, seguridad y electoral. Las pretensiones refundacionales del Estado que conllevan los puntos de esta Ley, siempre fueron perjudiciales y significaron una quita de derechos para nuestro pueblo”, expresa la nota. 
“En el balotaje, la sociedad argentina eligió la propuesta de Javier Milei y Victoria Villarruel, pero también la misma sociedad eligió una composición de una cámara totalmente repartida que obliga a los diputados y senadores nacionales a poner límites en lo que se considere un atropello a la vida constitucional, republicana y democrática. En este sentido, es imprescindible que los diputados ocupen el lugar para el que fueron elegidos y deberán junto al oficialismo encontrar los canales de diálogos necesarios sin dejar pasar por alto ningún tipo de avasallamiento. El 56% de los votos que sacó Milei en el balotaje no le da derecho, ni el poder absoluto para hacer lo que quiera con la Argentina, y con los derechos constitucionales de toda la Patria”, agrega. 
“Como representante de las organizaciones sociales y sectores más populares de Córdoba tengo el compromiso desde la banca en la Legislatura provincial atender los reclamos y colaborar para dar soluciones que peleen la crisis que estamos viviendo y que se agudizará en los próximos meses”.
Leé la nota completa en nuestra web, cucha.com.ar.</t>
  </si>
  <si>
    <t>https://www.instagram.com/p/C2BTB78RsYi/</t>
  </si>
  <si>
    <t>Diego Schwartzman es el primer invitado al cuadro principal del Córdoba Open. 🎾 El ex número 8 del ranking mundial y finalista de la edición 2020 mantendrá una asistencia perfecta en el certamen cordobés.
👉 Cabe recordar que, el peque es uno de los mejores exponentes del tenis argentino de la última década. El bonaerense llegó a las semifinales de Roland Garros logrando triunfos ante rivales de gran envergadura.
🥎 La edición de este año del Córdoba Open se llevará a cabo entre los días 3 a 11 de febrero en el Polo Deportivo Kempes. Se pueden adquirir las entradas en el sitio de Autoentradas, con tickets que van desde los $3000 pesos en adelante.
#Cuchá</t>
  </si>
  <si>
    <t>https://www.instagram.com/p/C2ALC4zuj6M/</t>
  </si>
  <si>
    <t>En diálogo con el diario italiano La Stampa, el cardenal argentino Víctor “Tucho” Fernández reveló que recibió amenazas en tres oportunidades, luego de la publicación del documento que firmó junto con el papa Francisco a fines de 2023, donde se avalaban las bendiciones a parejas homosexuales. 
La Declaración Fiducia Supplicans posibilita las “bendiciones de parejas en situaciones irregulares y de parejas del mismo sexo, cuya forma no debe encontrar ninguna fijación ritual por parte de las autoridades eclesiásticas, para no producir confusión con la bendición propia del sacramento del matrimonio”. Posteriormente, sectores conservadores de todo el mundo rechazaron la publicación, tildándola de blasfema. “Me llegaron tres veces mensajes de amenaza: ‘Te destruiremos’”, dice Fernández. “Para mí, sin embargo, un sacrilegio o una blasfemia sería recibir la comunión con odio en el corazón, o aceptar que un ser humano sea encarcelado o asesinado sólo por su orientación sexual, o vivir en paz mientras otros sufren hasta la muerte. Estas actitudes son una grave ofensa al Dios del amor”, agrega.
“La declaración invita a todos los fieles a confiar en la ayuda de Dios, no sólo para seguir adelante sino también para responder mejor a su voluntad. Por eso se busca la bendición. Y para los sacerdotes es evangélico porque les insta a reflejar en sus actitudes las de Jesús delante de la gente, acogiendo, abrazando. Si se trata de una pareja irregular, hacer una oración por las dos personas pidiendo salud, paz, protección es evangélico. Y luego una señal de la cruz en la frente de cada uno de los dos, eso también es evangélico. La bendición es siempre la oportunidad de anunciar a Cristo, su infinita ternura. No encuentro ningún argumento para decir que estas cosas no son evangélicas”, explica el cardenal. 
#Cuchá</t>
  </si>
  <si>
    <t>https://www.instagram.com/p/C197xKGOQdE/</t>
  </si>
  <si>
    <t>😍 En un hecho histórico, una jueza de Corrientes consideró a un perro como “ser sintiente” y dictó un régimen de visitas especial para sus cuidadores. La cautelar fue solicitada por el Instituto de Derecho Animal del Colegio de Abogados ante el juzgado de Familia. 
🐶 Se trata de “Pope”, un perro salchicha que fue adoptado por una pareja correntina. Luego de separarse la mascota quedó a cargo de uno de sus dueños, hasta que la expareja reclamó seguir viendo al can y acudió a la justicia. La cautelar dictada por la jueza prevé un régimen de visitas, en donde “Pope” pasará los fines de semana con la mujer.
⚖️ Desde el Colegios de Abogados celebraron la cautelar a través de las redes sociales: “Es el primero a nivel país, lo cual significa un importante avance en el reconocimiento de derechos a los animales no humanos y su tratamiento como seres sintientes”. En este contexto, la pareja deberá mantener este régimen de visitas hasta la audiencia definitiva que se llevará a cabo el 7 de marzo de 2024.
#Cuchá</t>
  </si>
  <si>
    <t>https://www.instagram.com/p/C18CWrpRWjS/</t>
  </si>
  <si>
    <t>🚲 Se trata de un proyecto social articulado entre los vecinos y el municipio de Ucacha, una localidad ubicada al sur de la provincia. La idea fue presentada por un vecino de la zona y tiene como propósito recuperar y reciclar los rodados que estén en desuso, para luego acondicionarlos y ubicarlos en espacios públicos.
➡️ El objetivo es crear un centro de bicicletas públicas para que los vecinos puedan trasladarse por diversos puntos de la ciudad. 🚴‍♂️ A su vez, desde el municipio se está invirtiendo en la obra de ciclovía para facilitar el traslado interno. 
En este marco, la idea a futuro del proyecto es contar con tres postas o estaciones donde se coloquen unas 15 o 20 bicicletas, distribuidas en diversos puntos del pueblo. ✅️
#Cuchá</t>
  </si>
  <si>
    <t>https://www.instagram.com/p/C15VlBRRZLc/</t>
  </si>
  <si>
    <t>🔄 Durante la tercera edición de la Cumbre Mundial de Economía Circular en el Complejo Ferial Córdoba, Mundo Circularis destacó entre los 70 stands al presentar su producto estrella: durmientes de plástico para trenes. La empresa, con dos plantas en el parque industrial de Montecristo, se dedica al procesamiento y moldeado de residuos plásticos para fabricar durmientes, que pesan 80 kilos cada uno. 🚆
♻️ Estos durmientes se producen utilizando material recopilado de diversos artículos plásticos, como fuentes, tapas, film, nylon, envases, bidones, tapitas, etiquetas, envoltorios y potes. Con una vida útil estimada de 50 años y la posibilidad de reciclarse nuevamente, la empresa se compromete a fabricar 100 mil unidades en tres años.
🌎 El proyecto tiene como objetivo rehabilitar el recorrido de Belgrano Cargas, abarcando provincias clave para la economía argentina. Las primeras unidades ya se colocaron en la estación de Rosario. Esta iniciativa se alinea con los principios de Compras Públicas Sustentables, promoviendo la adquisición de insumos amigables con el ambiente.
👥💚 Los durmientes cumplen con normativas de resistencia al paso del tren, condiciones ambientales y una vida útil de 50 años, siendo reciclables. Utilizar plástico en lugar de Quebracho Colorado, una especie en peligro de extinción, permite una producción más abundante. Empresas como Tarjeta Naranja, Banco de Córdoba, Aeropuertos 2000, FAdeA, Grido y Vanoli colaboran con el proyecto, contribuyendo a la economía circular.
👜 Además de durmientes, Mundo Circularis fabrica productos de marroquinería, como bolsos, carteras y riñoneras, mediante el reciclado de diversas telas. Este enfoque sostenible cuenta con el respaldo de importantes empresas, consolidando la contribución al reciclaje y la economía circular en la región 🌐</t>
  </si>
  <si>
    <t>https://www.instagram.com/p/C14Lem4BPm9/</t>
  </si>
  <si>
    <t>Luego de las intensas lluvias que se registraron en Córdoba, ya son cuatro los socavones que se abrieron en distintos puntos de la ciudad. El primero ocurrió en la víspera de Año Nuevo, cuando se abrió un agujero de 30 metros de profundidad sobre la avenida Vélez Sársfield, a la altura del desarrollo inmobiliario Pocito. El hundimiento tuvo como causa la construcción de un muro de contención de la obra que debilitó una boca de tormenta, que cedió ante el gran volumen de agua de lluvia. 
El segundo socavón fue durante la madrugada del 1 de enero, cuando la intensa lluvia hizo que cediera el asfalto en barrio Ducasse, frente al Parque Las Heras, donde hay una obra en construcción. La filtración de agua generó un huevo de grandes dimensiones, que incluso imposibilitó la circulación de los vecinos del sector. 
El sábado 6 la avenida Vélez Sársfield volvió a ceder, en esta oportunidad en la intersección con la calle Lázaro Langer, cerca de la rotonda de barrio Las Flores. Parte del asfalto se desplomó y generó un enorme cráter. 
El cuarto socavón apareció hoy en una de las colectoras de avenida Circunvalación, a la altura del Camino San Carlos, en la zona sur de la ciudad. El agua hizo ceder parte del asfalto, se desbordó el canal de desagüe e inundó parte de las fábricas que se encuentran a la vera de la ruta. El hundimiento dejó expuesto un caño de gas, que por el momento no registra pérdidas. 
El secretario de Seguridad Ciudadana, Claudio Vignetta, indicó que “hay que considerar que en estos ocho días precipitó más que en los seis meses anteriores. Han sido fenómenos muy localizados y con mucha cantidad de agua que eso pudo haber generado un socavón por debajo. El funcionario expresó también que por la intensa lluvia “van a surgir inconvenientes de este tipo, ya que el agua va buscando ingresar en la tierra y produce esto”. 
#Cuchá</t>
  </si>
  <si>
    <t>https://www.instagram.com/p/C12qkCexFHo/</t>
  </si>
  <si>
    <t>✅ El municipio de Capilla del Monte comunicó que el jueves pasado comenzó el cierre del basural a cielo abierto en la localidad. Se trata de un paso significativo hacia la mejora ambiental y la calidad de vida de vida de los vecinos de la zona, que desde hace años se quejaban por la situación del lugar.
♻️ El basural se había transformado en una demanda histórica para los habitantes de la localidad, e incluso había sido objeto de campañas y movilizaciones. Además de la acumulación de residuos sin control, que generaban enormes focos de contaminación, eran habituales las quemas que llegaron a provocar incendios.
📌 La primera medida consistió en el traslado de los residuos sólidos urbanos generados en la ciudad hacia la planta de tratamiento ubicada en Cosquín. El intendente Fabricio Díaz solicitó colaboración a los vecinos con la utilización de métodos de reciclaje, creación de composteras y reducción de residuos. A su vez, recalcó la importancia que tiene el respetar los días, modalidades y horarios de recolección.
🟢 Este primer paso es parte del Plan GIRSU (Gestión Integral de Residuos Sólidos Urbanos), diseñado por el municipio y que consta de diversas acciones como la construcción de un Centro Verde y Nodo de Economía Circular, un Centro de Chipeo, una Estación de Transferencia y Campañas Educativas y de Concientización.
#Cuchá</t>
  </si>
  <si>
    <t>https://www.instagram.com/p/C12GhQeuuXV/</t>
  </si>
  <si>
    <t>📈 Desde el primer día de este año, los contribuyentes del Monotributo se enfrentan a un aumento significativo del 110% en las escalas de facturación, según las nuevas categorías establecidas por la AFIP. Esta modificación impacta directamente en las cuotas mensuales que deberán abonar los monotributistas. 
📌 Los contribuyentes tendrán que efectivizar la primera recategorización del año, que cuenta con el lunes 22 de enero como fecha límite para hacer el trámite. Mediante esta recategorización, los monotributistas deben confirmar o modificar su categoría, de acuerdo con su nivel de facturación registrado en los últimos 12 meses.
ℹ️ Así quedan las escalas y las cuotas desde ahora: 
🔹 Categoría A: el tope anual de facturación pasará a $2.108.288,22. La cuota queda en $12.128,39.
🔹 Categoría B: el tope anual de facturación pasa a $3.133.941,71. La cuota queda en $13.571,75.
🔹 Categoría C: el tope anual de facturación pasa a $4.387.518,35. La cuota queda en $15.241,42.
🔹 Categoría D: el tope anual de facturación pasa a $5.449.094,70. La cuota queda en $19.066,46.
🔹 Categoría E: el tope anual de facturación pasa a $6.416.528,89. La cuota queda en $24.526,43.
🔹 Categorías F: el tope anual de facturación pasa a $8.020.661,11. La cuota queda en $29.223,11.
🔹 Categoría G: el tope anual de facturación pasa a $9.624.793,31. La cuota queda en $33.439,61.
🔹 Categoría H: el tope anual de facturación pasa a $11.916.410,77. La cuota queda en $56.402,68.
🔹 Categoría I: el tope anual de facturación pasa a $13.337.213,57. La cuota queda en $81.121,96.
🔹 Categoría J: el tope anual de facturación pasa a $15.285.088,45. La cuota queda en $93.619,47.
🔹 Categoría K: el tope anual de facturación pasa a $16.957.969,16. La cuota queda en $106.964,65.
#Cuchá</t>
  </si>
  <si>
    <t>https://www.instagram.com/p/C10OO7PR8XV/</t>
  </si>
  <si>
    <t>📌 En medio de la polémica por las numerosos despidos en distintas áreas del Estado provincial, los sindicatos denuncian que se ha cesanteado a  directivos y delegados gremiales, sin que se respeten los fueros y violando el derecho de tutela sindical.
🔎 Puntualmente, el reclamo es por el despido de un dirigente y dos delegados del SEP (Sindicato de Empleados Públicos), dos de ATSA (Asociación de Trabajadores de la Sanidad), un integrante de la comisión directiva de SIVIALCO (Sindicato Vial Córdoba) y un directivo del Sindicato de Músicos.
ℹ️ En un comunicado conjunto, las organizaciones gremiales vinculadas al sector público, rechazan la baja masiva e indiscriminada de contratos desatada por el gobierno provincial y exigen que se respete la tutela sindical. En particular, resaltan que se está violando la legislación laboral, infringiendo el artículo 48 de la Ley 23.551 que específicamente protege a los delegados gremiales y dirigentes de comisiones directivas.
❗ Además, exigen la reincorporación inmediata de los despedidos, el cumplimiento del acuerdo salarial vigente hasta el 31 de enero y la urgente firma del decreto de continuidad de la suspensión del diferimiento en el cobro de los aumentos para las y los jubilados provinciales.
▶️ Por último, vuelven a manifestar el rechazo al aumento de los aportes a APROSS y los incrementos en los descuentos para la Caja de Jubilaciones.
#Cuchá</t>
  </si>
  <si>
    <t>https://www.instagram.com/p/C1zeZviOfT5/</t>
  </si>
  <si>
    <t>🦕 Un equipo de paleontólogos del CONICET dio a conocer el hallazgo de una nueva especie de dinosaurio herbívoro de cuello largo, en la provincia de Neuquén. El espécimen fue bautizado como Sidersaura marae, y se trataba de un cuadrúpedo que tenía una larga cola.
ℹ️ Los restos fósiles, correspondientes a cuatro ejemplares diferentes, fueron descubiertos en Cañadón de Las Campanas, localidad ubicada a 20 kilómetros de Villa El Chocón. Las rocas de la Formación Huincul que afloran en la localidad neuquina corresponden a comienzos del Cretácico Superior y tienen una antigüedad estimada de entre 96 y 93 millones de años.
✅ Sidersaura era un dinosaurio rebaquisáurido (Rebbachisauridae). Estos dinosaurios se caracterizaban por sus hocicos anchos tipo pato, que les facilitaban alimentarse de la vegetación baja, y por los huesos de su columna vertebral rellenos de espacios con aire (como en las aves), que les daban un peso mucho menor del esperable. La localidad de Cañadón de las Campanas es una de las áreas paleontológicas más abundantes en rebaquisáuridos a nivel mundial.
🟢 Aunque los rebaquisáuridos no se distinguían por su gran tamaño, Sidersaura es la especie más grande de la familia, con una masa estimada de 15 toneladas y una longitud de entre 18 y 20 metros. Entre los restos hallados se encuentran vértebras de la zona sacra y la cola en parcial articulación, huesos de las extremidades posteriores, partes del cráneo y vértebras sueltas de la cola.
📌 La imagen es la reconstrucción digital de los Sidersaura marae.
#Cuchá</t>
  </si>
  <si>
    <t>https://www.instagram.com/p/C1xmkmOxjtk/</t>
  </si>
  <si>
    <t>ℹ️ Los contratos dados de baja por el Gobierno provincial alcanzarían la cifra de 3500, siendo el sector de la salud uno de los más afectado con despedidos a lo largo de toda la provincia. Los gremios estatales de la provincia rechazaron la baja de contratos, emitieron un fuerte comunicado y se mantienen en estado de alerta. 
🏥 Este miércoles algunos hospitales provinciales, como el Hospital Misericordia de la capital, se encontraban en "estado de conflicto". Entre las bajas hay médicos, enfermeros, kinesiólogos, trabajadores sociales, la gran mayoría con muchos años de antigüedad.
✔️ A esto se suma que el sector de discapacidad entró en “estado de alerta y movilización”. Con la amenaza de una inminente suspensión de prestaciones, los trabajadores del área de discapacidad de Córdoba elevaron su reclamo por su estado de precarización y por la falta de aumentos acordes a la inflación de los aranceles profesionales. Los conflictos se extienden a áreas como la SeNAF y las Agencias Córdoba Cultura, Joven, Turismo y Deportes. 
📌 Ante esta situación, los gremios estatales emitieron un comunicado conjunto. El documento lleva la firma del SEP, SELC, UEPC, Suoem, ACEC (Casinos), Judiciales, Lotería, Luz y Fuerza, UPS, Músicos, APSE, Federación de Municipales, Asociación Bancaria, Ademe, Sadop, AMET, Gráficos, Sivialco, ATSA y Sipos. Por su parte, ATE (Asociación de Trabajadores del Estado, CTA) convocó a un paro para el 9 de enero. 
#Cuchá</t>
  </si>
  <si>
    <t>https://www.instagram.com/p/C1wyfAzOkf3/</t>
  </si>
  <si>
    <t>🌤️ Celeste Saulo fue designada para asumir como secretaria general de de la Organización Meteorológica Mundial, más conocida por sus siglas OMM, un organismo que depende de las Naciones Unidas. Desde el 1 de enero, la exdirectora del Servicio Meteorológico Nacional es la primera mujer y primera sudamericana en ocupar el máximo puesto en el organismo y aseguró que quiere dar prioridad a los países más vulnerables ante la aceleración del cambio climático y el aumento de los fenómenos extremos.
📖 Saulo se graduó en la carrera de Ciencias de la atmósfera de la Facultad de Ciencias Exactas y Naturales de la Universidad de Buenos Aires. Luego, fue docente en esa facultad e investigadora del Conicet. En 2014 se convirtió en la primera mujer en ser directora del Servicio Meteorológico Nacional. En 2023 ganó un Premio Konex Diploma al Mérito.
💬 “Viniendo del Sur Global, soy plenamente consciente de la necesidad de esforzarse por priorizar las necesidades de los más vulnerables” afirmó Saulo, quien se comprometió a trabajar para que todos los Estados tengan un sistema de alerta temprana de tormentas, huracanes, nevadas u otros fenómenos que pueden provocar desastres ambientales. Hoy un 50 por ciento de los países aún no lo poseen.
#Cuchá</t>
  </si>
  <si>
    <t>https://www.instagram.com/p/C1vONtfxIrc/</t>
  </si>
  <si>
    <t>Con la suba del 27% del combustible, el precio de la nafta y el gasoil se acerca al valor histórico de un dólar. Con una inflación cerca del 30% en diciembre, el aumento del combustible impacta directamente en todos los servicios, actividades y precios. 
Según Santiago Manoukian, economista en jefe de Ecolatina, por cada 10 puntos que suben los combustibles, se suma 0,4% al Indice de Precios al Consumidor (IPC) del mes. Los bienes más afectados son los que tienen mayor costo logístico: los productos de consumo masivo que se encuentran en las góndolas de supermercados y almacenes. “El combustible define el costo de logística y eso impacta en el valor de todo. Es inevitable que se traslade”, planteó Eduardo Buzzi, extitular de la Federación Agraria Argentina (FAA), quien puntualizó que esto se verá especialmente en el sector de alimentos procesados, pero también en frutas, verduras, carnes y lácteos. El impacto también se refleja en el transporte público, el turismo y otros sectores.
Para el presidente de Industriales Pymes Argentinos (IPA), Daniel Rosato, el último aumento de los combustibles significa un problema muy grave para todo el sector. “Las subas generan variables de precios difíciles de comprender, además de especulación, lo que se traduce en aumentos permanentes sobre los productos”. 
Los aumentos, ocurridos en medio de una notable aceleración de la inflación, tuvieron repercusiones en el consumo de la nafta. Algunas petroleras privadas experimentaron una caída de casi el 10% en diciembre, en comparación con el mismo mes de 2022. 
#Cuchá</t>
  </si>
  <si>
    <t>https://www.instagram.com/p/C1u-kaFR6Dw/</t>
  </si>
  <si>
    <t>Un 4 de enero falleció Roberto Sánchez Ocampo, más conocido como Sandro, uno de los más grandes ídolos de la música latinoamericana. Fue tornero, aprendiz de joyero y vendedor de damajuanas de vino. Su inicio en la música fue de la mano del rock and roll, siendo uno de los primeros exponentes en el país. "Yo me nutrí con el rock. Gracias al rock dejé las calles y agarré una guitarra. El rock me salvó". 
En 1963 grabó su primer disco y comenzó a hacerse conocido. Como una suerte de Elvis criollo, su vestimenta y sus movimientos escénicos despertaron todo tipo de polémica en la época. Esto provocó la reacción de personas influyentes que pretendían excluir al cantante de la televisión.
Un dato que pocos conocen es que con el dinero que comenzó a ganar con sus actuaciones y discos, Sandro alquiló en 1966 el local La Cueva, lugar fundacional del rock nacional.
Para su cuarto álbum comienza a notarse un cambio de orientación musical hacia ritmos más latinos. Como baladista se transformó en un ídolo masivo y popular. Su éxito de desplegó por todo Latinoamérica e incluso Estados Unidos, lo que le valió el apodo de "Sandro de América". Le aportó a la balada temáticas y ritmos extraídos del rock, que la hicieron atractiva para los jóvenes de los sectores más populares, especialmente para las mujeres. Las fanáticas llegaron a ser tan importantes como él mismo, devolviendo en sus presentaciones un clima de desenfreno y sexualidad. 
En paralelo, en 1969 protagonizó su primera película “Quiero llenarme de ti”, que fue un éxito e inauguró otra faceta del artista. Interrumpió la filmación de su cuarto film para viajar a Nueva York y actuar en el Madison Square Garden, convirtiéndose en el primer cantante latino en cantar allí. También fue el primero en cantar en el Luna Park, hasta entonces exclusivamente boxístico.
Para la década del 80' fue bajando el ritmo de sus presentaciones. En 1998 se supo que padecía una grave enfermedad ocasionada por su adicción al tabaco. En 2010 falleció, a sus 64 años y tras 8 meses de internación. A lo largo de su carrera, Sandro editó más de 50 discos, grabó 16 películas y obtuvo múltiples premios en todo el continente.
#Cuchá #Sandro</t>
  </si>
  <si>
    <t>https://www.instagram.com/p/C1roEjeOdWo/</t>
  </si>
  <si>
    <t>✏️ Nuevas becas para ingresantes 2024 de la UNC
💰Las 250 becas están apuntadas a estudiantes que necesiten ayuda en el marco de la difícil situación socioeconómica actual.
📆 La ayuda tiene una vigencia de 11 meses (De febrero a diciembre) y pueden inscribirse todos los ingresantes de todas las carreras de la Universidad Nacional de Córdoba. No hay límite de edad para quienes quieran solicitarlas.
📝 La inscripción se debe realizar a través de un formulario: VER LINK EN BIOGRAFÍA 
✍🏼 Documentación que se debe presentar:
- Imagen del DNI en un solo archivo (Frente y dorso)
- Certificación negativa de Anses del grupo familiar mayores de  18 años (se obtiene en  https://www.anses.gob.ar/consulta/certificacion-negativa).
- Comprobantes de ingresos económicos de integrantes del grupo familiar y/o vincular del que dependa económicamente el/ la postulante:
- Recibo de alquiler, expensas y/o de hipoteca, en los casos en que existiera esta condición de la vivienda (de la familia de origen y del estudiante).
🔢 El orden de prioridades para acceder a la beca es el siguiente:
Quienes pertenezcan a grupos familiares cuyo ingreso predominante provenga del mercado informal de trabajo.
Postulantes con hijos/as a cargo (de 0 a 18 años de edad) y que no acrediten redes de contención.
Postulantes que estén iniciando una carrera universitaria por primera vez en 2024 y no estén cursando otra carrera universitaria y/o tengan  una titulación  terciaria y/o universitaria.
Quienes por su rango etario no puedan solicitar beca en otras convocatorias.
Quienes presenten indicadores de vulnerabilidad socioeconómica.
Quienes pertenezcan a poblaciones prioritarias de la UNC. (Estudiantes de pueblos originarios, estudiantes campesinos, estudiantes con discapacidad, estudiantes de la comunidad LGBTTIQ+,entre otros)
#Cuchá</t>
  </si>
  <si>
    <t>https://www.instagram.com/p/CyRkzMJRC2Q/</t>
  </si>
  <si>
    <t>📌 Hoy cumpliría 62 años la cantante, compositora y referente de la música tropical Gilda. Una artista multifacética que se convirtió en la abanderada de la cumbia. 
Myriam Alejandra Bianchi (Gilda) nació el 11 de octubre de 1961 en el barrio de Villa Devoto, Buenos Aires. ✔️ En sus comienzos la artista optó por el profesorado de educación física y la docencia en nivel inicial. 🎶 No fue hasta 1992 que se dedicó por completo a la música grabando seis discos de estudio, uno más exitoso que el otro. 
👉 El 7 de septiembre de 1996, en el momento que su carrera había logrado despegar, encontró la muerte en un accidente de tráfico. Desde ese día, el lugar del accidente quedó convertido en un santuario dedicado a su memoria, en donde miles de personas se acercan todos los años a pedirle milagros. 
#Cucha</t>
  </si>
  <si>
    <t>https://www.instagram.com/p/CyRLhdJR6N7/</t>
  </si>
  <si>
    <t>✒️ A través de una carta oficial enviada a los presidentes de Brasil, Rusia, India, China y Sudáfrica, el presidente de la nación Javier Milei formalizó la renuncia al bloque de los BRICS. Cabe resaltar que Argentina se iba a incorporar como miembro pleno desde el primero de enero de 2024.
👉 Esta decisión representa un alejamiento geopolítico de nuestros principales socios comerciales, Brasil y China. A su vez, Milei ya había manifestado el rechazo a formar parte del bloque, argumentando que “nuestro alineamiento de geopolítica es Estados Unidos e Israel. Nosotros no nos vamos a alinear con comunistas".
🤝 El BRICS, fundado en junio de 2009, está conformado por las cinco naciones económicas emergentes más poderosas del planeta, las cuales representan más del 40% de la población mundial y cuentan con un desarrollo de PIB (Producto Interno Bruto) de gran crecimiento en los últimos años. 
📈 Según diversos análisis económicos, para el año 2050 se estipula que este bloque comercial será el más poderoso del mundo, desplazando a EEUU y la Unión Europea. 
#Cuchá</t>
  </si>
  <si>
    <t>https://www.instagram.com/p/C1cTp7KOlkX/</t>
  </si>
  <si>
    <t>🟣 A través de lo que se menciona como la "Ley Ómnibus", el Gobierno propuso declarar la emergencia pública hasta el 31 de diciembre de 2025, lo que le permitiría al presidente Javier Milei auto-otorgarse facultades legislativas. Incluso ese plazo podrá ser prorrogado por el Poder Ejecutivo por dos años más.
ℹ️ En el Artículo I del proyecto, se apunta que «la presente ley contiene delegaciones legislativas al Poder Ejecutivo nacional en materia económica, financiera, fiscal, social, previsional, de seguridad, defensa, tarifaria, energética, sanitaria y social, con especificación de las bases que habilitan cada materia comprendida y con vigencia durante el plazo específicamente previsto». En otras palabras, las acciones que el Ejecutivo considere de emergencia en los campos citados no deberán ser revisadas ni aprobadas por el Congreso de la Nación. Además, las normas que se dicten durante esta delegación serán permanentes al menos que se dicte lo contrario.
✔️ El plazo de la ley para esta facultad extraordinaria es de dos años, con opción a extenderla por dos años más; es decir, puede terminar siendo por todo el mandato de Javier Milei.
💬 Distintos constitucionalistas argentinos de renombre han señalado que la suma del poder público en una persona es inconstitucional. También sugieren que la Ley Ómnibus junto a los DNU anunciados hace unos días, lo que buscan es reformar la Constitución por vías indirectas sin seguir los procedimientos que prevé la misma.
#Cuchá</t>
  </si>
  <si>
    <t>https://www.instagram.com/p/C1cIjhcOzn9/</t>
  </si>
  <si>
    <t>📌 Uno de los proyectos que compone la Ley Ómnibus es el que plantea la venta de 41 empresas públicas argentinas, entre las  que hay cuatro que tienen su centro de actividades en Córdoba y otras tantas que están vinculadas a la provincia.
📹 Una de las más conocidas son los Servicios de Radio y Televisión (SRT) de la Universidad Nacional de Córdoba. Funcionan desde 1958 y actualmente están compuestos por Canal 10, la señal digital Canal U, Radio Universidad, Nuestra Radio y el portal cba24n.com.ar.
🧨 Otra de las empresas que figuran en el listado es Fabricaciones Militares, que tiene una de sus principales sedes en Río Tercero y otra en Villa María. Esta compañía fue fundada por iniciativa del General Manuel Savio en 1941. La sede riotercerense es famosa por el atentado que sufrió en 1995. Actualmente, Fabricaciones Militares exporta sus productos y abastece al mercado interno, dándole trabajo a unas 1400 personas.
✈️ Asentada en la ciudad de Córdoba, la Fábrica Argentina de Aviones (FAdeA) fue la primera de su tipo en América Latina. Este polo de desarrollo industrial llegó a producir el primer avión militar a reacción diseñado y fabricado en Sudamérica (el Pulqui) y un caza excepcional (Pulqui II). A lo largo de su historia fabricó aviones bajo licencia y diseños propios.
🧪 Dioxitek es una empresa radicada en la ciudad de Córdoba que se dedica a generar polvo de dióxido de uranio, que es utilizado para producir elementos combustibles que abastecen centrales nucleares. También fabrica fuentes selladas de Cobalto 60, que se usan para preservar alimentos, esterilizar insumos quirúrgicos para medicina, tratar residuos hospitalarios patogénicos y enfermedades cancerígenas.
ℹ️ Por otra parte, hay empresas nacionales que tienen sedes o influyen directamente en Córdoba, como el Banco Nación o Ferrocarriles Argentinos. Pero entre ellas se destaca una: Nucleoeléctrica Argentina. Es, ni más ni menos, que la empresa que maneja las tres centrales nucleares del país, una de las cuales se encuentra en Embalse de Calamuchita. La energía nuclear es un recurso estratégico para el estado, por lo cuál llama la atención que pueda pasar a manos privadas.
#Cuchá</t>
  </si>
  <si>
    <t>https://www.instagram.com/p/C1ah0nDRlGJ/</t>
  </si>
  <si>
    <t>Uno los 664 artículos que componen la “ley Ómnibus” que Milei envió al Congreso propone que los jueces utilicen una toga negra y un martillo durante las audiencias. Tal como vemos en las películas extranjeras. 
El artículo 52 del proyecto, incluido en un anexo, establece que “el debate será dirigido por el juez que resulte designado, quien ejercerá todas las facultades de dirección, policía y disciplina del Código Procesal Penal Federal. El juez o jueza vestirá toga negra y usará un martillo para abrir y cerrar las sesiones o cuando resuelva una incidencia”. 
El proyecto también establece que serán obligatoriamente juzgados por jurados todos los delitos que, en el Código Penal y en las leyes complementarias, tengan prevista una pena máxima en abstracto mayor a los cinco años de prisión o reclusión.
En un contexto como el que estamos atravesando, cabe preguntarse cuál es la necesidad de modificar las vestimentas que usan los magistrados durante un juicio. ¿Es realmente importante o es una medida de distracción para apartar la atención sobre los verdaderos atropellos que propone esta ley?
#Cuchá</t>
  </si>
  <si>
    <t>https://www.instagram.com/p/C1ZzyyvOegn/</t>
  </si>
  <si>
    <t>La cordobesa Diana Mondino se encuentra en el centro de las críticas tras firmar el Decreto de Necesidad y Urgencia (DNU) que desregula la actividad financiera, pese a ser la accionista mayoritaria del banco Roela. De este modo, la titular del Ministerio de Relaciones Exteriores fue acusada por conflicto de intereses e incompatibilidad, ya que conflicto se produce una confrontación entre el interés público y los intereses privados de la funcionaria.
Mondino posee el 49,61% de las acciones del banco Banco Roela. Su hermano, Guillermo Mondino, tiene el mismo capital y el otro 0,78% restante figura a titularidad de "accionistas agrupados". Además, el hijo de Diana, Francisco Pendás, forma parte del directorio del banco como director suplente. El Banco Roela es conocido entre la gente como "el banco de las inmobiliarias".
El DNU favorece a las entidades financieras privadas porque elimina la gratuidad en la apertura de las cuentas sueldo y las extracciones de dinero para un trabajador. Además, quita el techo al interés punitorio por demoras en el pago de tarjetas de crédito y el tope de tasa que pagan los comercios. También deroga sanciones a las empresas que no informen la tasa de interés y abre la puerta a la privatización del Banco de la Nación Argentina.
El Banco Roela fue adquirido por el padre de la canciller, Víctor Mondino, en 1961 cuando la entidad era una compañía financiera y no fue hasta 1978, durante la dictadura cívico militar, que obtuvo los permisos para convertirla en un banco. Diana Mondino fue presidenta del banco y también ocupó diversas posiciones dentro de la cúpula. 
Esta polémica se suma a las numerosas discusiones que se abrieron tras la publicación de este decreto y que también tienen a Mondino como una de sus protagonistas. La norma que regula los DNU establece que todos los ministros deben encontrarse en territorio argentino a la hora de ejecutar su firma. De no estar presente, la misma se delega a otro miembro del gabinete que pone su norma en consideración. La canciller se encontraba en París al momento de la publicación de este decreto y su consentimiento fue dado de manera virtual, un acto que podría motivar la nulidad del mismo.</t>
  </si>
  <si>
    <t>https://www.instagram.com/p/C1ZYJngONRX/</t>
  </si>
  <si>
    <t>📖 El gobierno de Javier Milei dio a conocer la polémica Ley Ómnibus que envió al Congreso Nacional. Se trata de un documento de más de 300 páginas que fue denominado "Bases y Puntos de Partida para La Libertad de los Argentinos". 
▶️ El paquete de leyes con el que se pretende ajustar al Estado fue presentado en el Congreso para que sea tratado en las sesiones extraordinarias. Entre las principales medidas, declara la emergencia económica hasta 2027, lo que le otorgaría a Javier Milei una mayor concentración de poder. 
ℹ️ A diferencia del mega DNU que dictó el presidente de la Nación la semana pasada, para que este texto, que agrupa decenas de proyectos de ley y que tiene 664 artículos, entre en vigencia debe ser aprobado por el Congreso, porque establece en su mayoría medidas cuya índole (impositiva, penal, económica y de los partidos políticos) impide que sean legisladas por decreto, de acuerdo con la Constitución nacional.
📌 Esta batería de medidas propuestas mediante un solo proyecto de ley ya había sido anunciada por Milei días antes de asumir en la Casa Rosada y este miércoles fue presentada formalmente por el ministro del Interior, Guillermo Francos, al presidente de la Cámara de Diputados, Martín Menem.
🔎 Uno de los últimos artículos del proyecto incluye una artimañana administrativa: la aprobación del DNU 70/2023 que dictó Milei la semana y que dispone 366 medidas eludiendo el control de su contenido por parte del Congreso.
✔️ Te compartimos en las imágenes algunos de los puntos claves de la Ley.
#Cuchá #LeyÓmnibus</t>
  </si>
  <si>
    <t>https://www.instagram.com/p/C1X_jOFxyzE/</t>
  </si>
  <si>
    <t>📰 Comercio y Justicia Editores Cooperativa de Trabajo y el Ente BioCórdoba han establecido un acuerdo institucional en colaboración con la Dirección General de Cooperativas y Mutuales de la Municipalidad de Córdoba. El objetivo de este acuerdo es el procesamiento de 25 toneladas de rezagos industriales de papel prensa para la fabricación de material pedagógico con impacto social para el sistema educativo público y privado, tarea a cargo de la Escuela Municipal de Economía Circular (EMEC). 🤝 
La reciclaje y reutilización de estas 25 toneladas de rezagos, equivalentes a un camión completo con 50 bobinas de papel, contribuirán al ahorro significativo de recursos naturales. Esta acción evitará la tala de 425 árboles adultos, reducirá el consumo de energía eléctrica, ahorrará 750 mil litros de agua, 3.750 litros de combustibles fósiles y 37.500 litros de aceite. 🔄
La planta impresora de la cooperativa se dedica a la producción en papel prensa de los diarios Comercio y Justicia, La Nueva Mañana, Alfil y Hoy Día Córdoba, así como otras publicaciones periodísticas. 
Martín Bergese, director General de Cooperativas y Mutuales de la Municipalidad de Córdoba, expresó: “Este tipo de articulaciones institucionales que finalizan en convenios y acciones concretas de sustentabilidad para mitigar los efectos del cambio climático y aportar valor dentro de la comunidad, pueden darse debido al importante impulso que el intendente Martín Llaryora le dio a la economía social y solidaria, creando por primera vez un área específica para la visibilidad y promoción del sector cooperativo y mutual”. 🌱🌍</t>
  </si>
  <si>
    <t>https://www.instagram.com/p/C1UNm-4PWSm/</t>
  </si>
  <si>
    <t>💥 Las plazas cordobesas se llenan de música y solidaridad de la mano de la Garganta Poderosa y el reconocido freestyler @larrix_lucas. El "Tosco Free" será un festival de freestyle con el objetivo de juntar juguetes para los chicos de distintos barrios de la provincia.
🔥 Será con la modalidad 1 vs 1 y habrá premio para los ganadores. Los competidores deberán llevar un juguete para poder inscribirse, y también se hace extensiva la donación de juguetes a quienes se acerquen a la Plaza a disfrutar del evento. El festival contará con la participación especial de Larrix (Lucas Larrazabal), el cordobés que recientemente se coronó campeón de la @fmsarg, como jurado.
💬 "Organizar este evento nos permite, como organización, de alguna forma buscar acercar juguetes y solidaridad a las familias de los barrios a quienes en este contexto se nos complejiza poder brindarles ese presente a las niñas y niños" señalaron desde La Garganta Poderosa.
ℹ️ El evento se realizará el sábado 23 en la Plaza Italia desde las 19 hs, y las inscripciones serán ese mismo día de 17 a 19hs. Para todos los que no son de Córdoba o no puedan asistir, se habilitaron otros mecanismos para colaborar a través del teléfono 2994612935 (Juanchi) o con donaciones al alias tosco.free. Todo el dinero será utilizado para comprar juguetes.
🙌 ¡Acercate a disfrutar, ayudar y a y dale una alegría a alguien en esta Navidad!
#Cuchá</t>
  </si>
  <si>
    <t>https://www.instagram.com/p/C1LGJL7xfml/</t>
  </si>
  <si>
    <t>Unas 4000 personas autoconvocadas participaron de un cacerolazo pacífico frente al Patio Olmos, para reclamar contra el ajuste económico y el DNU de Javier Milei. Cerca de las 21 hs, efectivos policiales y de Infantería comenzaron a reprimir, utilizando gas pimienta y balas de goma. Cinco personas fueron detenidas, entre los que se encuentra el periodista Rodrigo Savoretti, colaborador de Enfant Terrible y El Resaltador. A esta hora, los detenidos no recuperaron su libertad. Están imputados por “resistencia a la autoridad, obstrucción de la vía pública y lesiones”.
El Cispren repudió la represión policial y exigió la inmediata liberación de los detenidos. “Este accionar policial atenta contra la libertad de expresión, la pluralidad de voces y el libre acceso a la información. Somos trabajadores de prensa, queremos trabajar sin que nuestra integridad física corra riesgo. De igual manera la detención y represión a trabajadores de prensa incumple con legislación provincial, nacional e internacional de rango constitucional. Normativas que garantizan el libre ejercicio de nuestro oficio en cualquier ámbito, especialmente en coberturas periodísticas en el espacio público”, indicaron en un comunicado. 
Desde Cuchá nos solidarizamos con nuestro colega Rodrigo Savoretti y con los demás miembros de @enfantterrible.info y @el_resaltador.
#Cuchá</t>
  </si>
  <si>
    <t>https://www.instagram.com/p/C1KfdrCuoUi/</t>
  </si>
  <si>
    <t>📽 ️ Se trata de una ficción a cargo de Amazon Prime Video que relata el incendio desatado el 30 de diciembre de 2004 durante un recital de la banda de rock Callejeros. 🎭 La serie tiene fecha de estreno para el año 2024, aniversario de los 20 años de la tragedia, y será transmitida exclusivamente por la plataforma estadounidense. El proyecto está a cargo de Amazon Originals y es dirigido por Marial Rivas y Fabiana Tiscornia.
🎬 La serie relata la historia de Malena, una joven de 19 años que entre el amor y los sueños de juventud acude al recital de su banda favorita, sin saber que esa noche su vida cambiará para siempre. Cuatro años después, vuelve al barrio para enfrentar las secuelas del pasado y la culpa que la persigue por estar viva. El elenco está compuesto por artistas de la talla de Olivia Nuss, José Gimenez, Toto Rovito, Soledad Villamil, Luis Machín y Paola Barrientos. 
👉🏽 Cabe recordar que la tragedia desatada en el boliche de Once (República de Cromañón), dejó un saldo de 194 muertos y 1500 heridos. La catastrofe fue provocada por una bengala que incendió el techo del lugar generando una espesa nube de humo negro. Esto sumado al excedente de personas en el aforo del lugar y la clausura de las puertas de emergencia, lo que limitó la salida de las personas que estaban adentro, sentenció una trágica noche.
📸 Para ver las fotos de la serie deslizá en la imagen.
#Cuchá</t>
  </si>
  <si>
    <t>https://www.instagram.com/p/C1IpQhPxnYU/</t>
  </si>
  <si>
    <t>🌟 El 21 de diciembre de 1988, nos dejó a los 37 años Federico José Moura, uno de los compositores más destacados del rock y pop argentino.
🎸 A principios de los 80, Federico fundó Virus junto con sus hermanos Juan y Marcelo, y con Mario Serra. La banda se convirtió en un pilar fundamental de esa época, marcando el retorno de la democracia en el país. Temas como "Pronta entrega", "Imágenes paganas", "Wadu Wadu", "Luna de miel en la mano" y "Sin disfraz" resonaron en los corazones de toda una generación que bailó y cantó con pasión.
💃 La aparición de Federico Moura no solo fue un hito artístico, sino que también representó la apertura de la música a una visión hedonista. Su arte expresaba con valentía una mirada distinta del goce, sumamente transgresora para los valores sociales de la época.
🎤 A 35 años de su muerte, abrazamos más que nunca su obra como refugio. ¡Por siempre en nuestros corazones, maestro Moura! 🎶</t>
  </si>
  <si>
    <t>https://www.instagram.com/p/C1H2u6brMX6/</t>
  </si>
  <si>
    <t>📌 La localidad de Anisacate vive días agitados después de que la nueva intendenta, Natalia Contini, anunciara el despido de 80 empleados municipales. Desde hace tres jornadas, los afectados, acompañados por vecinos, otros trabajadores, la Asociación de Trabajadores del Estado (ATE) y el Sindicato de Trabajadores Municipales de Alta Gracia y la zona (SITRAMAG), están manifestándose pidiendo la reincorporación y que el ajuste no lo paguen los trabajadores.
ℹ️ Por medio de un comunicado, la Municipalidad de Anisacate informó que se finalizó la relación contractual con parte del personal municipal, conforme a la ordenanza número 504, que dispone la emergencia económica, financiera y administrativa del municipio.
💬 La intendenta Natalia Contini ganó recientemente las elecciones representando a la lista de Juntos por el Cambio, y reemplazó en el puesto a Ramón Zalazar quien lo ocupó por más de veinte años. Al referirse a la situación de los empleados cuyos contratos no fueron renovados, Contini afirmó que “a esas 80 familias” las conoció “hace siete días”. 
🗯️ A 4 días de Navidad, los trabajadores se encuentran en una situación desesperada. “Nos encontramos ante una decisión abrupta de la intendenta, totalmente insensible, arbitraria, injustificada, dejar 80 trabajadores y trabajadoras sin trabajo, impidiéndoles entrar a su puesto laboral, sin una notificación por escrito y que tampoco les dejen sacar sus pertenencias personales”, manifestó el secretario general de ATE, Federico Giuliani, al medio Mi Valle.
🔺 Además, se denunció que una camioneta de ATE que se encontraba estacionada a metros de la Municipalidad, fue atacada de manera anónima mientras los ocupantes participaban de la manifestación. El vehículo tuvo distintos daños que fueron certificados por la policía después de que se realizara la denuncia.
#Cuchá</t>
  </si>
  <si>
    <t>https://www.instagram.com/p/C1F_d8bRTBe/</t>
  </si>
  <si>
    <t>Desde esta mañana se están viralizando videos en redes sociales que muestran las advertencias del Gobierno nacional para frenar la marcha convocada para esta tarde, en contra de las medidas y los anuncios del presidente Javier Milei. Distintos anuncios en pantallas y por altoparlantes aparecieron hoy en estaciones de trenes, colectivos y subtes de la ciudad de Buenos Aires, con el eslogan “el que corta no cobra”. 
También se difundieron videos con requisas ilegales, en los que se puede observar a policías frenando la circulación de colectivos para exigir documentación y revisar los bolsos y las mochilas de los pasajeros. En algunos casos, los pasajeros fueron filmados por el personal policial. Sobre la autopista Panamericana, a la altura de Pilar, hicieron bajar a unas 30 personas, aduciendo que se dirigían a la manifestación. 
Todas estas acciones pretenden amedrentar a quienes ejercen su derecho a protestar y manifestarse. Cabe destacar que las protestas o movilizaciones sociales son manifestaciones del ejercicio de la libertad de expresión y de asociación y del derecho de reunión, todos ellos reconocidos en nuestra Constitución Nacional y en tratados internacionales de derechos humanos, a los que Argentina se encuentra obligada. El Estado debe permitir que las personas puedan expresar su disenso, garantizando su seguridad y su integridad. Especialmente ante abusos en los que pueda llegar a incurrir el propio Estado. 
#Cuchá</t>
  </si>
  <si>
    <t>https://www.instagram.com/p/C1FRc_YOCOT/</t>
  </si>
  <si>
    <t>Se trata de Jessica Rovetto Yapur, quien rompió con sus aliados del PRO y armó un bloque unipersonal bajo el nombre de “Cordobeses por la Libertad”. ❗️
La edil ya había sido noticia cuando, en medio de la campaña electoral, se conoció que su marido estaba involucrado en causas de narcotráfico. A esta denuncia se le sumó otra por presunta violencia contra su hijo, lo que resultó en la quita provisoria de la tenencia del menor. 🚫
👉 En medio de la polémica, La militante del espacio de Rodrigo de Loredo juró como Concejal de la ciudad una semana después que sus pares ediles. Esto se debió a que la comisión de Poderes aconsejó posponer la jura para la próxima sesión extraordinaria del órgano legislativo municipal. 
🦅 En este contexto, esta semana se dió a conocer que la Edil abandonará las filas del partido amarillo para sumarse a la Libertad Avanza. Por lo que el espacio de Javier Milei suma una Concejala a sus filas.
#Cuchá</t>
  </si>
  <si>
    <t>https://www.instagram.com/p/C1E0d4BOs-D/</t>
  </si>
  <si>
    <t>🚌 La Secretaría de Transporte informó este sábado que el Boleto Educativo Gratuito (BEG) 2023 estará vigente hasta el 29 de diciembre próximo, para todos los niveles y modalidades.
👉 Además, desde el Gobierno provincial informaron que volverá a ponerse en marcha en 2024, con el inicio del próximo ciclo lectivo.
❌ Como sucede en los períodos de receso educativo, los beneficiarios del programa (estudiantes, docentes y personal no docente) no podrán hacer uso del boleto, el cual volverá a ponerse en marcha en 2024 con el inicio del ciclo lectivo.
💳 El BEG contempla a todos los estudiantes regulares, docentes con tareas frente al aula y personal no docente que presten servicios en los establecimientos pertenecientes a las instituciones educativas públicas de gestión estatal y de gestión privada con aporte estatal que integran el sistema educativo público en la provincia, en los niveles inicial, primario, secundario y superior, y los estudiantes de las universidades públicas radicadas en la provincia.</t>
  </si>
  <si>
    <t>https://www.instagram.com/p/C1CE442u4El/</t>
  </si>
  <si>
    <t>📌 En un giro histórico, el Vaticano autorizó la bendición de parejas del mismo sexo y “en situaciones irregulares” para la Iglesia católica. El anuncio se hizo a través de un documento oficial, avalado con su firma por el Papa Francisco, que lleva por título "Fiducia Supplicans: sobre el sentido pastoral de las bendiciones" y es la primera que la Doctrina de la Fe, el antiguo Santo Oficio, publica en los últimos 23 años.
ℹ️ La declaración se produce seis semanas después de la conclusión del Sínodo para el futuro de la Iglesia católica, una reunión mundial consultiva en la que obispos, mujeres y laicos debatieron cuestiones sociales como la aceptación de las personas LGTB y los divorciados vueltos a casar.
✔️ Pese a no estar reconocida por la Santa Sede, algunos sacerdotes ya bendecían antes a parejas del mismo sexo, sobre todo en lugares como Alemania o Bélgica. Se trata de un tema que suscita tensiones en el seno de la institución debido a la fuerte oposición del ala conservadora, especialmente en Estados Unidos.
🔵 Desde su elección en 2013, el Papa Francisco insiste en la importancia de una Iglesia "abierta a todos", lo que ha despertado repetidamente la ira de los conservadores, quienes están enfrentados desde que el argentino limitó el uso de la misa tradicional en latín en 2021.
📖 Fiducia Supplicans es un documento que analiza el origen y sentido teológico del acto de la bendición, repasándolo desde el Antiguo Testamento y en las Escrituras.
▶️ “En su misterio de amor, a través de Cristo, Dios comunica a su Iglesia el poder de bendecir. Concedida por Dios al ser humano y otorgada por estos al prójimo, la bendición se transforma en inclusión, solidaridad y pacificación. Es un mensaje positivo de consuelo, atención y aliento”, se lee en el texto.
#Cuchá</t>
  </si>
  <si>
    <t>https://www.instagram.com/p/C1AsVM5Rq8e/</t>
  </si>
  <si>
    <t>✅ El equipo de Psicología Política de la UNC busca voluntarios de 16 a 25 años que participen de alguna organización colectiva (llámese centro de estudiantes, agrupaciones estudiantiles, partidos políticos, ONG, centros vecinales, agrupaciones religiosas, etc.) para que sean parte de un estudio que tiene por objetivo mejorar las competencias cívicas de la juventud. Entre los participantes se sorteará un premio de $40.000.
▶️ La investigación que lleva adelante este equipo busca observar los efectos de la deliberación política para la toma de decisiones colectivas en adolescentes y jóvenes de la Provincia. Si te interesa podés inscribirte ingresando a 👉 https://forms.gle/NRcy3XMQ67JZsrx7A.
#Cuchá</t>
  </si>
  <si>
    <t>https://www.instagram.com/p/C07oLhexspi/</t>
  </si>
  <si>
    <t>💫 Este sábado 16 de diciembre, de 18 a 22 hs se realizará la Feria Ruido - Vol. 1 Papaya, un encuentro en el que se dan cita artistas y diseñadores presentando sus trabajos en indumentaria, fotografía, joyería, escultura, cerámica, arte gráfico y otro tipo de objetos únicos.
ℹ️ Esta nueva iniciativa de la escena emergente e independiente de la ciudad, será en una casona histórica de Alberdi, ubicada en la calle José de Calasanz 32. La entrada es libre y gratuita.
#Cuchá</t>
  </si>
  <si>
    <t>https://www.instagram.com/p/C05TgNfMucv/</t>
  </si>
  <si>
    <t>😍 En un hecho histórico, nació en Córdoba el segundo cóndor criado en cautiverio. Sucedió en el Centro de Rescate Tatú Carreta, ubicado en la localidad de Casa Grande. 
 El nacimiento del cóndor, de nombre Camin, es un hito de gran trascendencia para la recuperación, conservación y promoción de la fauna local, ya que por segunda vez nace un espécimen en cautiverio. ✅️
👉 Cabe resaltar que los padres de Camin, son cóndores que fueron rescatados tras ser atacados con armas de fuego y no poder volver a volar. La particularidad de estas aves es que el proceso de incubación y cría está a cargo de ambos, el macho y la hembra. En este marco, Camín estará con sus padres durante los primeros siete meses antes de convertirse en adulto y enfrentar la adaptación para su posterior liberación. 🙌
#Cuchá</t>
  </si>
  <si>
    <t>https://www.instagram.com/p/C048XiORkhy/</t>
  </si>
  <si>
    <t>En la nueva columna de “Una Vuelta de Tuerca al Mundo”, Adrián Tuninetti se sumerge en uno de los conflictos sudamericanos más importantes de los últimos tiempos: la disputa del territorio del Esequibo.  Un análisis del proceso histórico y del contexto actual sobre el conflicto Venezuela y Guyana. 🇻🇪 🇬🇾
El territorio del Esequibo está ubicado en la frontera entre ambos países sudamericanos. 📍 Se trata de una zona rica por su flora y fauna, pero también por la potencialidad hídrica producto de su extensa red de ríos. A su vez, cuenta con una variedad amplísima de recursos naturales como oro, cobre, diamante, hierro, bauxita y aluminio. 
🛢️ Las tensiones en el territorio aumentaron cuando en 2015 se descubrieron yacimientos de petróleo sobre las costas y el gobierno de Guayana aprobó la explotación a seis empresas petroleras, entre ellas las multinacionales Exxon y Total Energy.
👉🏽 Para conocer todos los pormenores del conflicto que tiene en vilo al oriente venezolano, podés leer la nota completa en el link de la bio o ingresando a www.cucha.com.ar
#Cuchá</t>
  </si>
  <si>
    <t>https://www.instagram.com/p/C01ptStOM47/</t>
  </si>
  <si>
    <t>Mañana a las 19 hs, las @bordadorasenelmuseo culminan el año con la inauguración de su muestra “40 años de democracia: Deshilar la trama, hilvanar a futuro”. Este evento artístico se erige como un espacio de reflexión profunda sobre el significado de la democracia en Argentina, marcando el hito de sus 40 años de existencia. La exposición, concebida como un ejercicio colectivo, va más allá de la mera representación visual, buscando trascender las fronteras literales de la democracia para explorar su significado en el contexto contemporáneo.
En un momento crucial que atraviesa nuestro país, la colectiva de bordadoras del @museoevita_palacioferreyra asumieron el desafío de contribuir activamente a la reflexión y discusión sobre la democracia desde una perspectiva más amplia y actual. A través de sus obras, plasmaron su visión y sus reflexiones, desafiando convencionalismos y ofreciendo una mirada innovadora y crítica sobre este concepto fundamental. 
La muestra, que se expone en el subsuelo del Palacio Ferreyra, se presenta como un testimonio de la capacidad del arte para interpretar y cuestionar la realidad, convirtiéndose en un espacio donde las agujas y los hilos se convierten en herramientas para tejer nuevas narrativas y reflexiones sobre la democracia argentina. 
“40 años de democracia: Deshilar la trama, hilvanar a futuro” se erige así como un hito cultural y artístico, que invita a la comunidad a sumergirse en un diálogo visual y conceptual sobre la democracia, su evolución y su papel en el contexto actual del país.
#Cuchá</t>
  </si>
  <si>
    <t>https://www.instagram.com/p/C0z_TBORLnq/</t>
  </si>
  <si>
    <t>👉🏽 El nuevo ministro de Economía, Luis “Toto” Caputo, enumeró las medidas de shock del gobierno de Javier Milei. 📉 Con un fuerte acento en el recorte de presupuesto y achicamiento del estado, el actual ministro enumeró las diez primeras medidas que impulsarán desde el gobierno nacional.
✂️ Recorte del gasto público, reducción de ministerios y secretarías, reducción de las transferencias discrecionales a las provincias y reducción del subsidio al transporte público y a la energía, entre otros. Esto sumado a la devaluación del dólar oficial en un 150% que lo colocará en la barrera de los $800. 😢
#Cuchá</t>
  </si>
  <si>
    <t>https://www.instagram.com/p/C0yvzSuOlGa/</t>
  </si>
  <si>
    <t>🔺 La violencia de género no cesa en nuestro país: solo en Villa María seis mujeres resultaron víctimas de hechos violentos, informó la Unidad Departamental San Martín.
📌 Uno de ellos se produjo en barrio Roque Sáenz Peña, cuando un hombre de 28 años hirió a patadas a su pareja, por lo que fue puesto a disposición de la fiscal Silvia Maldonado.
🕑 Solo dos horas después, en barrio Felipe Botta, los uniformados detuvieron a un sujeto de 43 años por “lesiones leves calificadas y amenazas”, por orden de la fiscal Juliana Companys ante la denuncia de su expareja mujer.
🟣 El sábado, pasado el mediodía, otro hombre de 33 años fue detenido en barrio Industrial, como presunto autor de los delitos de “daño, amenazas y desobediencia a la autoridad”. Había sido denunciado por su hermana y se encontraba vigente una medida de restricción de acercamiento.
ℹ️ Mientras tanto, en barrio Los Olmos, se concretó la aprehensión de un individuo de 36 años, quien atacó a golpes a una mujer de 32 lesionándole el oído.
✔️ En el barrio Nicolás Avellaneda se apresó a un hombre de 35 años que, momentos antes, se presentó en el domicilio de su expareja a quien agredió físicamente.
🔎 Por otra parte, en la vecina localidad de Las Playas, fue detenido un hombre de 26 años tras agredir a su pareja, provocándole lesiones en los miembros inferiores.
#Cuchá</t>
  </si>
  <si>
    <t>https://www.instagram.com/p/C0xZzRlxyoF/</t>
  </si>
  <si>
    <t>🇦🇷 🗳️ En 1983, en todo el territorio nacional se llevaron a cabo comicios para elegir a los representantes de una nueva era que comenzaba en Argentina, dejando atrás años de violaciones sistemáticas a los derechos humanos por parte de la dictadura militar.
Ese año, el histórico referente radical nacido en Río Tercero fue elegido por voto popular para el cargo que desempeñó durante tres mandatos consecutivos hasta julio de 1995. La trayectoria de Angeloz en la política continuó en el Senado de la Nación (cargo que también ocupó antes del golpe de estado) hasta el 10 de diciembre de 2001, cuando se retiró de la vida política.
De esta manera, Angeloz se convirtió en el primer gobernador desde la recuperación de la democracia, cargo que ocuparon posteriormente 🔹 Ramón Mestre (1995-1999), 🔹José Manuel De la Sota (1999-2003; 2003-2007 y 2011-2015), 🔹Juan Schiaretti (2007-2011; 2015-2019 y 2019-2023), y 🔹Martín Llaryora, quien asumió el pasado domingo y estará a cargo de la provincia hasta 2027.
✨ Con las elecciones celebradas este año, Argentina consolida 40 años de democracia ininterrumpida, resultado del consenso entre los distintos sectores políticos y la sociedad en su conjunto 🎊</t>
  </si>
  <si>
    <t>https://www.instagram.com/p/C0wF6Nou1dW/</t>
  </si>
  <si>
    <t>Este domingo comienza la gestión del Martín Llaryora, quien dio a conocer la conformación de su nuevo gabinete. La nueva estructura presenta 14 ministerios.
Ministro de Gobierno: Manuel Calvo. Actual vicegobernador, fue ministro en varias oportunidades. Es el funcionario con más experiencia de gestión en el nuevo gabinete. 
Ministro de Cooperativas y Mutuales: Martín Gill. Intendente de Villa María y ex rector de la UNVM.
Ministro de Seguridad: Juan Pablo Quinteros. Tiene un ambicioso plan para modernizar las fuerzas de seguridad. 
Ministra de Ambiente y Economía Circular: Victoria Flores. La actual titular del COyS estará al frente de una repartición clave para Llaryora. 
Ministro de Bio Agroindustria: Sergio Busso. Se mantiene en su cargo. 
Ministra de Desarrollo Humano: Liliana Montero. Tendrá a su cargo áreas sensibles, como Senaf y el Complejo Esperanza. 
Ministra de Desarrollo Social y Promoción del Empleo: Se mantiene en su cargo y sumando Desarrollo Social.
Ministro de Economía y Gestión Pública: Guillermo Acosta. Actual Secretario de Economía de la Muni. Deberá enfrentar varios desafíos en el marco del contexto económico nacional. 
Ministro de Educación: Horacio Ferreyra. Reemplazará a Walter Grahovac, quien está al mando de ese ministerio desde 2007. Durante su campaña, Llaryora prometió una reforma educativa integral, que deberá implementar Ferreyra. 
Ministro de Infraestructura y Servicios: Fabian López. Actualmente conduce el Ministerio de Servicios Públicos, pero ahora también estarán a su cargo las obras públicas. Además tendrá en su órbita a la Secretaría de Trasporte.
Ministro de Justicia y Trabajo: Julián López. Vuelva al Ministerio de Justicia, que ahora también será de Trabajo. 
Ministro de Producción, Ciencia e Innovación Tecnológica: Pedro Dellarossa. Fue intendente de Marcos Juárez por el PRO. 
Ministro de Salud: Ricardo Pieckenstainer. Actual gerente del Hospital Privado. Buscará poner foco en la innovación tecnológica y en la articulación público-privada. 
Ministro de Vinculación Comunitaria: Daniel Pastore. Tendrá a su cargo la comunicación del gobierno, un área que el nuevo gobernador considera estratégica. 
#Cuchá</t>
  </si>
  <si>
    <t>https://www.instagram.com/p/C0mv2eRR46I/</t>
  </si>
  <si>
    <t>Una de las particularidades es que de los 6 cordobeses que hasta ahora están confirmados, solo una pertenece al armado original con el que La Libertad Avanza se presentó a las elecciones. Se trata de Diana Mondino, que fue candidata a Diputada por la Ciudad de Buenos Aires. El resto de los futuros funcionarios son hombres del schiarettismo, que cumplieron distintos roles durante su gobernación.
🔹 Diana Mondino 👉 Cancillería. Es una de las pocas referentes de La Libertad Avanza que ocupará un lugar destacado en el gabinete de Milei. Posee una extensa trayectoria académica en el campo de la economía y actualmente se desempeña como docente en la UCEMA.
🔹 Osvaldo Giordano 👉 ANSES. Quien estará al frente de la Administración Nacional de la Seguridad Social oficiaba hasta la actualidad como ministro de Finanzas y hombre de confianza del gobernador saliente de Córdoba, Juan Schiaretti. Estuvo a cargo previamente de la cartera de Previsión Social del gobierno provincial.
🔹 Daniel Tillard 👉 Presidencia del Banco Nación. Durante ocho años fue titular de Bancor (la banca pública de Córdoba), y con anterioridad estuvo a cargo del Banco Provincia de Buenos Aires (de 2007 a 2015). Fue liquidador de Obras Sanitarias de la Nación durante los 90 y subsecretario de Normalización Patrimonial bajo el mando de Cavallo.
🔹 Franco Mogetta 👉 Transporte. El secretario de Transporte en Córdoba fue el primero de los funcionarios ligados al schiarettismo en sonar para el gabinete del presidente electo, acompañando incluso en varias reuniones con el actual gobierno para organizar la transición.
🔹 Juan Cruz Molina Hafford 👉 INTA. El ingeniero agrónomo oriundo del Monte Cristo será el presidente del Instituto Nacional de Tecnología Agropecuaria, organismo donde se desempeña actualmente como presidente del Centro Regional Córdoba del instituto. Molina fue, además, secretario de Agricultura y Ganadería de Córdoba.
🔹 Germán Di Bella 👉 Agricultura o Bioeconomía de la Nación. El último de los cordobeses nombrados (hasta el momento) es Di Bella. Fue quien encabezó la Secretaría de Desarrollo Económico en Río Cuarto.
✨ En cucha.com.ar (link en la bio) la nota completa 🤳</t>
  </si>
  <si>
    <t>https://www.instagram.com/p/C0kZBFhx-t8/</t>
  </si>
  <si>
    <t>🇦🇷 Los alumnos de quinto año de la Secundaria 1 de la localidad bonaerense de Salliqueló, lograron cambiar el nombre de la calle "Inglaterra" por el de "Héroes de Malvinas". Se trata de la arteria sobre la que se encuentra la institución y el cambio se realizó tras la presentación de un proyecto por parte de los estuudiantes ante el Concejo Deliberante. 
💬 “Nos invitan a hablar de Malvinas y el colegio queda en la calle Inglaterra” fue lo que dijo un ex combatiente en una visita a la escuela. La frase retumbó en el curso y de ahí nació la iniciativa “Malvinas, Soberanía y Memoria” que ingresó a través de la banca pública al Concejo Deliberante. Contaron con el apoyo de la profesora de historia, Jorgelina Gonzalez, quien los acompañó desde el principio. 
ℹ️ La calle tiene ocho cuadras y 40 casas habitadas por vecinos que, imaginaron, estarían de acuerdo con la iniciativa. Ese fue el primer trabajo de los estudiantes, conseguir las firmas. Pero para sorpresa de estudiantes y docentes no todos estaban de acuerdo. De 40 frentistas consiguieron el apoyo de 35. El cambio de nombre empezó a debatirse en todo Salliqueló. La noticia se expandió y comenzaron a llegar mensajes y vídeos de apoyó de ex combatientes de todo el país, y hasta de Cancillería.
📌 Finalmente, llegó el día de la votación. La ordenanza número 2010/22 salió con nueve votos a favor y una abstención. El recinto estaba lleno de vecinos, ex combatientes y familiares que se hicieron presentes para acompañar la jornada. 
✔️ Para la docente, el trabajo sirvió para que mucha gente entienda que “es mentira que la juventud está perdida o que a los jóvenes no les interesa nada". "El problema somos los adultos, que nos cuestan los cambios, que no sabemos guiarlos, no sabemos entusiasmarnos, porque cuando lo logramos ellos van solos”.
#Cuchá #Malvinas #HéroesDeMalvinas #Salliqueló</t>
  </si>
  <si>
    <t>https://www.instagram.com/p/C0h8LIPRPcE/</t>
  </si>
  <si>
    <t>📌 En la localidad serrana de Villa Ciudad Parque se realizará la segunda edición del Encuentro Nacional de Artesanos. La localidad ubicada en el valle de Calamuchita espera albergar a más de 150 artesanos y artesanas de diversos puntos del país, quienes expondrán sus trabajos en la Plaza del Bosque.
👉🏽 El encuentro contará con música en vivo, obras de teatro, talleres y patio gastronómico. 🗿 A su vez, se esperan más de un centenar de stands con artesanías en madera, metal, cerámica, cuero, joyería y juguetes, entre otros. 
El evento comienza del jueves 7 al domingo 10 de diciembre, de 18 a 24 hs. Con entrada libre y gratuita. ✔️
🗯️Para conocer la grilla completa y enterarte de todas las novedades, podés entrar al facebook del evento → Encuentro Nacional de Artesanos y Artesanas de Villa Ciudad Parque 
#Cuchá</t>
  </si>
  <si>
    <t>https://www.instagram.com/p/C0g2NxsuZis/</t>
  </si>
  <si>
    <t>Después de tres años de debate y espera, la Corte Suprema de Santa Fe dejó firme la prohibición de fumigar a 1000 metros del casco urbano de Sastre, localidad ubicada en pleno corazón sojero de la pampa húmeda. Así, se convirtió en el primer pueblo santafecino en lograr esta distancia preventiva, y el segundo en el país, después de Pergamino.
Fue en el año 2018 cuando un grupo de vecinos autoconvocados comenzó su lucha para alejar la aplicación de agrotóxicos del radio urbano. Primero plantearon un pedido en el Concejo Deliberante, pero esto desató una fuerte puja con los productores rurales aliados al municipio. Estos solo accedieron a correr la restricción a 200 metros. Cuando los concejales intentaron llevarla a 500 metros “montaron en cólera”. “Hubo sesiones con más de 50 camionetas 4x4 frente a la muni” recuerdan. 
Los vecinos no cedieron: realizaron “un mapeo casa por casa colocando un punto rojo” donde había un caso de cáncer. “Fue impactante ver el mapa lleno de puntos rojos”, recuerdan. La hostilidad creció. Los productores identificaban a los firmantes del amparo. Los que tenían “relación con la Muni” fueron despedidos. “Todavía hay juicios laborales” señalan.
En octubre de 2018 Zoe Giraudo, de dos años, presentó un linfoma cuyas causas posibles eran factores ambientales. Vivía frente a los campos. Se presentó un amparo y el Juez Daniel Zoso dictó una cautelar para 400 metros. Pero en enero los productores ingresan como interesados en la causa y “hacen caer la cautelar”. El pueblo quedó desprotegido en plena feria judicial.
Ahí hubo un cambio. El Juez Duilio Hail “nos escuchó” afirman. Fue él quien se acercó, investigó y recorrió los clubes, el hospital, el hogar de ancianos, las escuelas. También fue él quien dictó la sentencia de 1000 metros.
Entonces la Municipalidad de Sastre recurrió a la CSJ provincial, en queja, la que ahora fue rechazada. El fallo contempla el alarmante nivel de casos de personas con cáncer, en esta ciudad de 7.000 habitantes. La decisión sienta un precedente que abre la puerta para que otras poblaciones puedan avanzar en la misma dirección.
#Cuchá #Sastre #SantaFe 
#Agrotóxicos #Fumigación #Fumigaciones #Agroquímicos</t>
  </si>
  <si>
    <t>https://www.instagram.com/p/C0fZ5l7xMYE/</t>
  </si>
  <si>
    <t>🇳🇮 Nicaragua anunció el retiró de su embajador de Argentina, debido a las reiteradas declaraciones y expresiones del presidente electo Javier Milei, quien había asegurado que no "promovería" la relación con ese país centroamericano, al momento de dejar trascender su odio ante países que no sean ultracapitalsitas.
💬 Poco después de ganar las elecciones la futura canciller, Diana Mondino, aseguró que "la separación de Argentina del 'eje comunista' será total", un discurso que parece sacado de la Guerra Fría. Además, en otro gesto de indiferencia, el presidente electo no invitó al acto oficial de investidura, previsto para el 10 de diciembre, al presidente nicaragüense Daniel Ortega.
📌 "Hemos hecho circular la nota de nuestro ministro de Relaciones Exteriores, el canciller Denis Moncada, informando sobre el retiro de nuestro embajador (...) que estaba representándonos en Argentina y que ya se encuentra en camino hacia nuestra Nicaragua", dijo la vicepresidenta y esposa de Ortega, Rosario Murillo, a medios oficialistas. "Por las razones que ahí se explican, nuestro embajador regresa con la dignidad en alto", concluyó Murillo.
#Cuchá 
#Nicaragua #Latinoamérica</t>
  </si>
  <si>
    <t>https://www.instagram.com/p/C0ezuCexCpb/</t>
  </si>
  <si>
    <t>🌎 La Secretaría de Ambiente, dependiente del Ministerio de Coordinación, instaló estaciones de monitoreo de aire en la localidad de Altos de Chipión, en la región de Ansenuza, y en Cosquín, de la región de Punilla Norte. 
🌿 A partir de esta tecnología, se podrá identificar las fuentes de contaminación y detectar momentos en los que ocurra una alta concentración de material particulado en suspensión, un contaminante con diámetro aerodinámico equivalente menor a  2,5 micrones (PM2.5), y que tiene impacto en la salud humana y en el ambiente.
🏞️ Con la instalación de estos dispositivos, se podrá reunir datos y mediciones precisas para desarrollar estrategias de educación ambiental y diseñar acciones que contribuyan a una mejora en la calidad del aire.
👉 La Secretaría de Ambiente adelantó que prevé la instalación de estaciones de monitoreo de aire en otros puntos del territorio provincial. Además, considera la colocación de estos sensores en cada uno de los Parques Industriales que se encuentran en Córdoba.</t>
  </si>
  <si>
    <t>https://www.instagram.com/p/C0eLXeouqRm/</t>
  </si>
  <si>
    <t>📌 Ecovalor es una pyme cordobesa que tritura 400 neumáticos en desuso por día para convertirlos en materia prima para nuevos procesos productivos. 
♻️ El objetivo es trabajar por el cuidado del medioambiente mediante la recuperación, el reciclado y la reutilización de neumáticos fuera de uso. 🛞 En este proceso, la empresa recicla neumáticos que provienen de gomerías y de la industria del caucho, los cuales son triturados para generar el granulado que se utiliza para la fabricación de canchas de fútbol sintético, plazoletas para niños y pavimentación, entre otros. 
👉🏽 Ecovalor es la primera empresa en Córdoba de estas características y la cuarta en el país. Cabe resaltar que solo en la provincia se generan 18 mil toneladas anuales de residuos de neumáticos, en donde la gran mayoría son desechados en basurales a cielo abierto, favoreciendo la cría de mosquito del Dengue, Zika o Chikungunya, ó enterrados contaminando napas y lo que es peor, quemados. ❗
Empresas de estas características toman mayor relevancia en el cuidado del ambiente, en la generación de puestos de empleos y en la recirculación de desechos para nuevos usos. Si querés conocer más sobre este proceso, podés ingresar a la web de Ecovalor → www.ecovalor.com.ar ✅
#Cuchá</t>
  </si>
  <si>
    <t>https://www.instagram.com/p/C0ckzjMRpv0/</t>
  </si>
  <si>
    <t>🎉 El pasado 23 y 24 de noviembre se celebró la tercera edición de la Cumbre Mundial de la Economía Circular en el Complejo Ferial Córdoba. En su paso, decenas de proyectos se compartieron, entre muestras, ferias, exposiciones y juegos. 🌍
🌱 El eje principal de este año estuvo centrado en la “bioeconomía”, tecnología basada en la producción de bienes y servicios mediante el aprovechamiento sostenible de los recursos biológicos. 🍃
💡 En dos días cargados de expectativas, varios fueron los proyectos sobresalientes. Aquí te presentamos tres excelentes noticias para el futuro de la producción sostenible en Córdoba. 🌿
1. La cooperativa de trabajo Comercio y Justicia y el Ente BioCórdoba, en colaboración con la Dirección General de Cooperativas y Mutuales de la Municipalidad de Córdoba, procesarán 25 toneladas de rezagos industriales de papel prensa para convertirlas en material pedagógico educativo para el sistema público y privado. 📚
2. La empresa Mundo Circularis elaborará durmientes para vías de trenes utilizando material recopilado de diversos artículos plásticos. El proyecto tiene como objetivo rehabilitar el recorrido de Belgrano Cargas, abarcando provincias clave para la economía argentina. 🚂
3. La Municipalidad de Córdoba utilizará los escombros en relleno para calles internas y, en colaboración con emprendedores, está desarrollando ladrillos decorativos. 🏗️
🔗 Conocé más de estas tres propuestas en cuchá.com.ar (link en la bio). 🌐</t>
  </si>
  <si>
    <t>https://www.instagram.com/p/C0SZWbOMQ8J/</t>
  </si>
  <si>
    <t>En estos días comenzó la reconfiguración de la oposición en la Legislatura de Córdoba. 📌 El principal bloque opositor es el interbloque Juntos por el Cambio que consiguió 33 parlamentarios, y que a su vez se subdivide en 21 de la Unión Cívica Radical, 7 del Frente Cívico, 3 del PRO y uno de la Coalición Cívica.
👉 Si bien la suma da 32 es porque el primer dato relevante es que Karina Bruno del PRO armará un espacio unipersonal. La legisladora de Villa María trabaja junto al legislador saliente Dario Capitani, futuro integrante de la Agencia Córdoba Turismo, por lo que no se descarta que podría votar en sintonía con el peronismo. 
▫️ Por su parte, la Unión Cívica Radical (UCR) designó cómo presidente del bloque a Matías Gvozdenovich, ex intendente de la localidad de Arias y parte del sector del diputado nacional Rodrigo de Loredo. Los radicales que no se alinearon fueron Dante Rossi y Sebastián Peralta, quienes resolvieron trabajar en un espacio por separado. Cabe resaltar que estos dos parlamentarios forman parte de los heridos que dejó la elección provincial y nacional.
El Frente Cívico es uno de los espacios con mayor cohesión para cerrar sus filas. Al frente de la bancada juecista estará Walter Nostrala, íntimo de Luis Juez y actual parlamentario del Mercosur. 🤝
👉 En lo que respecta al PRO, los tres escaños que poseen estarán encabezados por el ex intendente de la localidad de Oliva, Oscar Tamis.
El último bloque será el unipersonal de Gregorio Hernández Maqueda, representando a la Coalición Cívica - ARI (CC-ARI). El lilito expresó su decisión de continuar con la coalición de Juntos por el Cambio, yendo en contra de las posturas orientadas hacia la ruptura a nivel nacional de su jefa política, Elisa Carrió. ❗️
▶️ Las restantes cuatro bancas unipersonales opositoras, por fuera del interbloque de Juntos por el Cambio, estarán en manos de Rodrigo Agrelo (Encuentro Vecinal), Agustín Spaccesi (Libertario), Federico Alessandri (Unión por la Patria) y Luciana Echeverría (FIT).
Podés leer la nota en nuestra web➡️ www.cucha.com.ar 
#Cuchá 
#Legislatura #Unicameral</t>
  </si>
  <si>
    <t>https://www.instagram.com/p/C0P16Y3xYTS/</t>
  </si>
  <si>
    <t>🍇 En Amaicha del Valle, provincia de Tucumán,  el 1º de agosto del 2016 se inauguró la primera bodega indígena de Latinoamérica. "Los Amaichas" es una empresa comunitaria del que participan unos 40 productores viñateros de la región. El establecimiento tiene capacidad para producir unos 50.000 litros de vinos anuales y se caracterizan por la utilización de cepas propias, criollas, que pasaron de generación en generación, sin químicos ni fertilizantes.
ℹ️ Actualmente en el mundo solo existen tres bodegas que son gestionadas por comunidades indígenas. Los sistemas económicos de trabajo ancestrales son premisas fundamentales. “Trabajamos todos juntos para poder ayudar a cada uno de individualmente. Ese es el sentido de trabajo comunitario”, aporta Gabriela Balderrama, integrante de esta comunidad diaguita-calchaquí, presidida por una Asamblea General, un Consejo de Ancianos, un Cacique y un Delegado Comunal.
🍷 Los productos se comercializan mediante una única etiqueta identificada con el nombre de Sumak Kawsay, cuya traducción desde la lengua indígena es “Buen vivir”. La bodega se puede visitar y llama la atención por su construcción ideada en base a los lineamientos tradicionales y es por eso que se erigió un círculo central y dos semicírculos: “Así se construían las casas de nuestros ancestros. En el círculo central es donde se hacían las tareas diarias. En uno de los semicírculos se guardaba la producción de alimentos y en el otro es donde se dormía y descansaba”, explica Balderrama.
🔎 ¿Qué es el Sumak Kawsay o Buen Vivir? Se trata de un nuevo paradigma para la humanidad planteado desde los pueblos indígenas, el campesinado, y asumido ya por otros sectores al punto que figura en las constituciones de Bolivia y Ecuador y que propone, básicamente, vivir en armonía con la naturaleza y respetar los derechos de la Madre Tierra a la que se considera un ser viviente.
▶️ El emprendimiento se puede visitar de lunes a sábado, de 9 a 17 hs, y los domingos de 10 a 14 hs. El Sumak Kawsay se puede conseguir en los almacenes de la Unión de Trabajadores de la Tierra (UTT).
#Cuchá #LosAmaichas #Tucumán #AmaichaDelValle</t>
  </si>
  <si>
    <t>https://www.instagram.com/p/C0PDNmGOEKz/</t>
  </si>
  <si>
    <t>Este viernes, en el @chateau.cac inaugura la exposición "Con el Tiempo Suspendido. Antonio Seguí, obras 1960-2000", organizada por la @cultura.cba y curada por Clelia Taricco.
Esta muestra reúne más de 40 obras del creador de la Familia Urbana y estará abierta al público de forma gratuita hasta el 10 de marzo de 2024. El evento conmemora el 35° aniversario del CAC, que abrió sus puertas el 12 de noviembre de 1988 gracias al impulso de Antonio Seguí, quien donó más de 490 obras a este centro de arte emergente.
Desde entonces, el CAC ha destacado a Córdoba en el ámbito del arte contemporáneo al acoger a destacados artistas nacionales e internacionales, aportando a la ciudad un aire de renovación artística. A casi un año del fallecimiento del artista cordobés y 32 años después de su última exposición en el Chateau Carreras, más de 40 de sus obras provenientes de colecciones públicas y privadas, datadas entre 1960 y 2000, estarán disponibles para su apreciación a partir de diciembre. 
“Esta muestra es un homenaje a quien, con su infinita bondad, hizo posible un nuevo horizonte en las artes visuales. En años revoltosos y entre la vuelta a la democracia como símbolo de lo que esto significaba para el desarrollo de las sociedades, Antonio hizo posible aquello que creíamos imposible: abrir un espacio de arte contemporáneo, de pensamiento y de reflexión, que fue adoptado inmediatamente por el resto del país como tal”, expresó Clelia Taricco, curadora de la muestra y esposa de Seguí. 
Antonio Seguí, quien residió en París durante más de cuarenta años, dejó un vacío profundo en la comunidad artística tras su muerte a los 88 años. A lo largo de su destacada carrera como escultor, artista plástico e ilustrador, produjo más de cinco mil obras, incluyendo grabados, pinturas, ilustraciones, esculturas y objetos, muchos de los cuales ahora forman parte de importantes museos y centros culturales en todo el mundo.
El @chateau.cac se encuentra ubicado en Av. Ramón Cárcano 1750, Parque del Chateau. Abre de martes a domingo de 12 a 19 hs. La entrada es gratuita.
#Cuchá</t>
  </si>
  <si>
    <t>https://www.instagram.com/p/C0NTu1QxPrS/</t>
  </si>
  <si>
    <t>📚 Hernán Vaca Narvaja presenta su nuevo libro, "Crímenes en Espejo" (publicado por la Editorial Recovecos), una investigación periodística que reconstruye los homicidios de María Marta García Belsunce y Nora Dalmasso, y explica las causas profundas que permitieron que se consagrara la impunidad en ambos casos.
✍️ El periodista cordobés plantea que ambos hechos policiales marcaron el inicio del siglo en Argentina. Con un impacto mediático inusitado, estos crímenes pusieron en tela de juicio la supuesta seguridad de los countries y/o barrios cerrados, así como la incapacidad del Poder Judicial para castigar a los poderosos.
🕵️‍♂️ La obra reconstruye las circunstancias de los homicidios de ambas mujeres y examina datos de la coyuntura, a la vez que aporta fuentes propias y un análisis sincrónico y diacrónico de la actuación de los operadores policiales y judiciales.
📍 La actividad se llevará a cabo en el Cispren (Obispo Trejo 365) el martes 28 de noviembre a las 19 horas. En el evento, acompañarán al autor María Ana Mandakovic (Secretaria General del Cispren, periodista) y José Ángel Villaba (abogado y periodista especializado en judiciales). En la recepción, actuará la violinista Candelaria Nobile.
✨ La entrada es libre y gratuita.</t>
  </si>
  <si>
    <t>https://www.instagram.com/p/C0L_qzOuPGM/</t>
  </si>
  <si>
    <t>🏅 "Para hechizar a un cazador" del escritor cordobés Luciano Lamberti, se quedó con la 26° edición del premio Clarín Novela. El ganador fue anunciado durante una velada en el Teatro Colón el pasado jueves. La obra es una historia de terror que transcurre durante la última dictadura militar (secuestros, torturas, asesinatos y desapariciones), en una apuesta muy audaz, con múltiples voces que manejan con excelencia el suspenso.
📖 El escritor fue premiado con dos millones de pesos y la publicación del libro por parte del sello Clarín-Alfaguara. Su trabajo fue seleccionado entre más de 400 que se presentaron, por un jurado de lujo: Samanta Schweblin, Carlos Gamerro y Ana María Shua. En declaraciones posteriores, Schweblin afirmó: "es un libro complejo e incómodo"; Shua sostuvo que es "una novela que provoca miedo y fascinación"; y Gamerro comentó: "supimos al leerla, que estábamos ante la novela de un gran artesano de la frase, un experto arquitecto de la estructura novelística".
💬 En palabras de Lamberti: "No escribí la novela para un europeo, la escribí para un argentino y no voy a explicar el horror de la dictadura sino que parto de esa idea para perturbar a mi lector". Cuando recibió el premio, en el escenario declaró: "Es una novela sobre la dictadura y no puedo dejar de dedicársela a los 30 mil torturados, desaparecidos por la última dictadura militar. Eso es todo".
📚 Luciano Lamberti nació en 1978 en San Francisco, pero desde hace unos años que reside en Buenos Aires. Es licenciado en letras y dicta talleres de escritura. Es autor de títulos como “La maestra rural”, “La masacre de Krueguer”, “La casa de los eucaliptus” y “El asesino de chanchos” que lo han posicionado como un exponente del terror y el suspenso nacional. 
#Cuchá</t>
  </si>
  <si>
    <t>https://www.instagram.com/p/C0KrfCnRgoj/</t>
  </si>
  <si>
    <t>Con motivo de los 450 años de la fundación de la ciudad, se inauguró el nuevo puente peatonal ubicado sobre el Río Suquía. 🌉 El cual conecta el Parque las Heras-Elisa con la renovada Plaza Austria.
🔸 Esta obra aporta un reordenamiento e integración del sector y continúa la puesta en valor del río. El puente posee 80 metros de longitud, conformado por una pasarela metálica y  un mástil de 29 metros de altura. ✔️
Parte del objetivo de la obra fue rescatar los principales atributos de la explaza Austria, la cual estuvo inutilizada durante muchos años. 🙌 En este marco se acondicionó el espacio, los senderos y el adoquinado de la vereda, también se colocaron baños públicos y rampas de acceso. A su vez, se restauraron los solados para emplazar un pequeño polo gastronómico con foodtrucks. 
Podés ver más fotos del puente deslizando en la imagen 🥰
#Cuchá</t>
  </si>
  <si>
    <t>https://www.instagram.com/p/C0JnJZYuSw4/</t>
  </si>
  <si>
    <t>🌔 La Plaza Cielo Tierra puso en funcionamiento una torre de más de 20 metros de altura para mirar la luna, planetas y estrellas a través de un telescopio ✨
🔭 La cúpula de la torre es giratoria, tiene forma de medio cubo y está por encima de las luces del Parque de las Tejas y de la copa de los árboles. Revestida de acero inoxidable espejado, este mirador es único en nuestra provincia. 
👉 La entrada es gratuita pero requiere inscripción previa, a través de un formulario que se encuentra en la bio de @plazacielotierra. El cupo es limitado. 
#Cuchá</t>
  </si>
  <si>
    <t>https://www.instagram.com/p/C0HHFFBO5Bv/</t>
  </si>
  <si>
    <t>🇦🇷 Investigadores descubrieron un nuevo segmento de la red vial andina incaica, Qhapaq Ñan, en la región de Chilecito. El hallazgo fue confirmado por el Instituto Nacional de Antropología y Pensamiento Latinoamericano (INAPL) y el Ministerio de Turismo y Culturas de La Rioja.
✨ El hallazgo se produjo en abril de este año pero ahora se lo comunicó oficialmente, luego de corroborar la importancia de los vestigios. Se trata de una escalinata de la que están a la vista 6 metros de largo y 12 de ancho. Es un subtramo del Qhapaq Ñan que conectaba al sitio arqueológico Tambería del Inca con la actual ciudad de Famatina que, al momento de la llegada de los conquistadores españoles, era un poblado diaguita dominado por los incas.
🌄 El Qhapaq Ñan andino era la columna vertebral del imperio incaico, extendiéndose desde la plaza central de Cusco en Perú hacia las cuatro provincias incas. Este sistema de caminos era vital para la administración y la movilidad del imperio. En él se han descubierto apachetas ceremoniales, ushnus, huacas y otros elementos que evidencian la riqueza cultural y la complejidad arquitectónica de la red.
🙌 El uso ingenieril de estos escalones permitía reducir la erosión causada por las lluvias y el desgaste debido al tráfico diario. Además, facilitaba el esfuerzo de ascender pendientes en tramos que podrían llegar a los 24 kilómetros diarios a pie.
🗺 El Qhapaq Ñan fue declarado Patrimonio Mundial por la UNESCO, preservando ciertos tramos y sitios arqueológicos para comprender el significado y los usos de esta red de caminos que una vez dominó gran parte de Sudamérica. Se ha destacado su diseño arquitectónico casi perfecto en términos ecológicos, señalando su resistencia a lo largo de los siglos, a pesar de ser casi imperceptible a simple vista.</t>
  </si>
  <si>
    <t>https://www.instagram.com/p/C0C_ekzpTCY/</t>
  </si>
  <si>
    <t>Cuando Valentino tenía siete meses, su pediatra detectó una anomalía en la arteria pulmonar y una insuficiencia en el desarrollo del cartílago del pulmón. La combinación de ambas afecciones es algo poco frecuente y muy peligroso. Así, comenzó la búsqueda de un procedimiento para salvarlo. ✅️
👉 Hicieron una interconsulta con el cirujano infantil Gastón Bellía Munzón, que venía de participar en un congreso de médicos en Roma. Allí se enteró de una cirugía innovadora que se había hecho en Michigan, con una pieza en forma de rulero que facilitaba la circulación del aire del bronquio.
▶️ Comenzó la búsqueda de quién podía fabricar en tiempo récord una pieza de 8 mm de diámetro por 20 mm de longitud, que sea biodegradable. ♻️ El plan era colocarla abrazando el bronquio y, a través de los agujeritos, varios hilos de sutura tensarían el exoesqueleto. Así se abriría la vía aérea y al mismo tiempo se le daría sostén a la pared hasta que el propio tejido se fibrosara y permitiera dejar pasar el aire una vez que el exoesqueleto se hubiera biodegradado. 
📍 La investigadora Élida Hermida, del laboratorio de la Universidad de San Martín (Lab3Bio), fue quien aceptó el desafío.Tenían pocas semanas para desarrollar la estructura, Valentino ya estaba sedado con asistencia respiratoria mecánica.
💡 La impresora usada originalmente era de un tipo que fundía material en polvo y cuyo costo era de 300 mil dólares. Beatriz Aráoz, investigadora del Lab3Bio, recordó que un colega, Juan Bousquet, tenía una impresora valuada en mil dólares que les podría servir. Aráoz y Bousquet trabajaron sin parar durante cinco semanas. El cirujano a su vez necesitaba entrenarse para hacer suturas milimétricas.
🙌 Cuando se logró la estructura perfecta, llegó el momento de la cirugía: fue un éxito. 20 días después, el paciente fue dado de alta sin sufrir complicaciones. Al cabo de 34 meses, se hizo el último control y el exoesqueleto había desaparecido por completo. Cuatro años más tarde, la UNSAM divulgó la historia y se publicó en una revista científica. Hoy es un caso de estudio que habilita prácticas para quienes se encuentran en lugares que no pueden acceder a tecnologías muy costosas.
#Cuchá</t>
  </si>
  <si>
    <t>https://www.instagram.com/p/C0B9rXRuoC0/</t>
  </si>
  <si>
    <t>👷 La Economía Popular moviliza actualmente a más de 8 millones de trabajadores en todo el país. 👉 En los últimos años, los Estados han implementado políticas destinadas a reconocer y garantizar derechos a este segmento de la población. Sin embargo, las condiciones sociales y económicas están lejos de ser las ideales para llevar adelante una vida digna.
🔹 En este contexto, ¿cuál es la importancia del trabajo que sostienen millones de trabajadores de la Economía Popular día a día en los barrios? ¿Qué deben hacer y qué hacen los Estados frente a esta realidad?
✨ En esta segunda parte de la entrevista, Lucas Bruno, Doctor en Ciencias Políticas, abogado y militante, invita a reflexionar sobre la relación entre la Economía Popular y el Estado, así como la importancia del trabajo cotidiano que llevan a cabo diariamente millones de personas en toda Argentina 💬
▶️ Leé la entrevista completa con Lucas Bruno en cucha.com.ar (link en la bio) 🤳
#EconomíaPopular
#MovimientosSociales
#TrabajoDigno
#TierraTechoYTrabajo</t>
  </si>
  <si>
    <t>https://www.instagram.com/reel/C0Aaqoux1uA/</t>
  </si>
  <si>
    <t>Seed Matriz fue una de las 22 empresas seleccionadas en la competencia Arch Grants, que se desarrolla cada año en Missouri. ✅️ Del evento participaron más de 500 startups de todo el mundo, siendo la riocuartensa la única seleccionada de Latinoamérica. Además, es la primera compañía argentina en conseguir este premio.
👉 La empresa se dedica al encapsulado de semillas, con lo que optimizan la calidad de siembra corrigiendo problemas de tamaño, forma y peso de las semillas. Al encapsular una semilla les permite también incorporar bioestimulantes y nutrientes para que tengan un crecimiento rápido. Empezaron trabajando con maíz pero luego lograron trasladar el sistema al sorgo, girasol e incluso el maní.
▶️ Seed Matriz es lo que llaman una startup Agtech, que son aquellas que proveen servicios intensivos en conocimiento basados en tecnologías digitales para las diversas etapas de las cadenas agroalimentarias 
La competencia Arch Grants se realiza en uno de los cinturones productivos de Estados Unidos, la localidad de Saint Louis en Missouri.📌 Es reconocida como uno de los 5 ecosistemas de innovación agtech más destacados del mundo. En la competencia premian con fondos no dilutivos a las startups y les brinda acceso a un valioso ecosistema de recursos.
#Cuchá</t>
  </si>
  <si>
    <t>https://www.instagram.com/p/Cz_ObvEOSFT/</t>
  </si>
  <si>
    <t>🗓️ 22 de Noviembre: Día de la Gratuidad Universitaria
🎓 Un día como hoy, en 1949, Juan Domingo Perón estableció la gratuidad universitaria, eliminando el cobro de aranceles en las instituciones de educación superior.
🔬 La democratización del acceso a la educación superior en Argentina se llevó a cabo mediante el Decreto Presidencial N° 29337. Por primera vez, se hizo posible que los hijos e hijas de los trabajadores accedieran a la formación universitaria.
👩‍🎓 La medida adoptada por el presidente Perón se reflejó en la matrícula estudiantil, que pasó de 66 mil estudiantes en 1949 a 135 mil en 1954. En la actualidad, el sistema universitario forma de manera gratuita a más de dos millones y medio de estudiantes.
#DíaDeLaGratuidadUniversitaria #EducaciónPública
#Educación #EducaciónSuperior #Universidad #UniversidadPública #GratuidadUniversitaria</t>
  </si>
  <si>
    <t>https://www.instagram.com/p/Cz9jEx-RDDT/</t>
  </si>
  <si>
    <t>Dejaron un mensaje mafioso en la puerta de un local partidario de la organización Descamisados. Facundo Armella, referente de la organización, contó en las redes sociales lo sucedido. 
A 40 años de la recuperación de la democracia es necesario que la sociedad tome conciencia de los discursos de odio que en algunos sectores de la sociedad todavía proliferan. 
#cuchá</t>
  </si>
  <si>
    <t>https://www.instagram.com/reel/Cz834J5uHtD/</t>
  </si>
  <si>
    <t>✨ El evento se llevará a cabo los días 23 y 24 de noviembre en el Complejo Ferial Córdoba, con acceso gratuito y la posibilidad de participar tanto en eventos virtuales como presenciales.
🍃 El eje principal de este año estará centrado en la Bioeconomía, que consiste en la producción de bienes y servicios mediante el aprovechamiento sostenible de los recursos biológicos. Entre los temas que abordará el evento de manera transversal se encuentran el cambio climático, la transición de las ciudades hacia urbes sostenibles, así como casos efectivos de transformación de insumos naturales en biocombustibles y su aplicación en la generación de energía eléctrica.
♻️ La Cumbre Mundial de la Economía Circular presenta, para esta edición, ferias de productos y servicios, conferencias y exposiciones para conocer experiencias, exposición y testeos de autos eléctricos, espacios recreativos con juegos y actividades, y la "Incubadora Circular", a cargo del Ente BioCórdoba, donde emprendedores pueden presentar sus proyectos vinculados a la economía circular.
👉 Esta iniciativa es impulsada por el Ente BioCórdoba y tiene como objetivo visibilizar y potenciar nuevos modelos de negocios, productos y servicios basados en la sostenibilidad. Además, busca compartir experiencias circulares exitosas provenientes de diversas partes del país.
🤳 El evento será transmitido en vivo a través de la web y contará con traducción al inglés, así como contenidos accesibles en lengua de señas.
💻 Para realizar inscripciones u obtener más información, puedes visitar: cumbremundialdeeconomiacircular.com.ar</t>
  </si>
  <si>
    <t>https://www.instagram.com/p/Cz8sp45OVYz/</t>
  </si>
  <si>
    <t>El diputado electo de La Libertad Avanza, Alberto Benegas Lynch, realizó una polémica reflexión sobre la interrupción voluntaria del embarazo: “que tengamos ley de aborto me parece la salvajada más espantosa, yo la derogaría”. 🤬
🚫 A su vez, el futuro diputado dijo que es una prioridad derogar la Ley de Acceso a la Interrupción Voluntaria del Embarazo (IVE) porque “atentan” contra el ciudadano. También cargó contra las leyes de góndola y de alquileres.
👉 La Ley 27.610 regula el acceso a la interrupción voluntaria y legal del embarazo. También se encarga de la atención postaborto de todas las personas con capacidad gestante. En este marco, cabe resaltar que esta norma se discutió en el país durante más de 3 años, con 15 audiencias en la Honorable Cámara de Diputados, en la cual expusieron más de 700 personas. ✅️
💚 Esta ley es, tal vez, una de las leyes más trabajadas y consensuadas del siglo 21. Derogarla o pretender hacerlo sería un retroceso de las instituciones. 
#Cuchá</t>
  </si>
  <si>
    <t>https://www.instagram.com/p/Cz7FnUHxGwf/</t>
  </si>
  <si>
    <t>📌 En General Cabrera ampliarán la guardería municipal “Blancanieves” para sumar una sala y nuevos baños. La novedad es que para la construcción se utilizarán ecoladrillos hechos a base de ceniza de cáscara de maní, un residuo que es reciclado por una empresa local que genera energía a base de la quema de esta cáscara. 
👉 Desde el Municipio destacaron que es la primera vez que se utilizan estos materiales en una construcción completa. También es relevante como proceso de la economía circular, ya que la cáscara de maní (que siempre fue considerada un residuo) comenzó a ser aprovechada para producir energía, y de esas cenizas es que se crean los ecoladrillos. 🙌
Desde hace tiempo que la empresa empezó a probar el material como árido para las mezclas, con arena y cemento, y así lograron fabricar ladrillos y adoquines. La obra en la guardería será una prueba piloto. ✅️ El plazo de ejecución es de aproximadamente cuatro meses.
#Cuchá</t>
  </si>
  <si>
    <t>https://www.instagram.com/p/Cz6HF9zO2uA/</t>
  </si>
  <si>
    <t>Mañana comienza la venta de pasajes para los viajes en trenes de larga distancia para los meses de diciembre, enero y febrero, con destino a Mar del Plata y Pinamar. El viernes 24 comenzará la venta de los pasajes a Córdoba, Tucumán y Rosario y el sábado 25 se venderán los tickets a Bragado, Pehuajó, Junín, Justo Daract y Palmira. 
Los pasajes pueden comprarse a partir de las 6 hs, tanto en las boleterías presenciales como en webventas.sofse.gob.ar. Los tickets online tienen un 10% de descuento. Los jubilados acceden a un descuento del 40%. Los menores de tres años y las personas con certificado de discapacidad viajan gratis, pero igual deben emitir el pasaje. 
Cabe destacar que, para los trayectos de larga distancia es necesario confirmar el viaje entre las 72 y 24 horas previas a la partida del servicio. Es muy importante ya que sin esto no se puede subir al tren. Puede hacerse a través de la web de Trenes Argentinos, por teléfono en 0800-222-8736 o presencialmente en boleterías. 
#Cuchá</t>
  </si>
  <si>
    <t>https://www.instagram.com/p/Cz4h5OnRWX5/</t>
  </si>
  <si>
    <t>El presidente electo, Javier Milei, confirmó luego de su victoria que privatizará YPF, Radio Nacional, Télam y la Televisión Pública. En consonancia con su discursó aclaró que: “todo lo que pueda estar en manos del sector privado, va a estar en manos del sector privado”.
En este marco, los trabajadores y trabajadoras de los medios se encuentran en un estado de alerta y movilización frente a sus fuentes laborales, por lo que se estarían organizando asambleas en diversos puntos del país en defensa de los medios públicos.
Por su parte, el presidente electo comenzó a trabajar en la construcción de su gabinete con una alta presencia de miembros del PRO, quienes ocuparan lugares claves para lo que viene. Entre los mencionados se encuentran Luis “toto” Caputto (un íntimo amigo de Macri), Federico Sturzenegger,  Luciano Laspina, Cristian Ritondo y Gustavo Morón.
#Cuchá</t>
  </si>
  <si>
    <t>https://www.instagram.com/p/Cz3zlR4uHrL/</t>
  </si>
  <si>
    <t>🗳️ El transporte público será gratuito este domingo, en el marco de la segunda vuelta de las elecciones nacionales, para facilitar el traslado de los ciudadanos y garantizar la mayor concurrencia a los comicios.
🚌 Para el caso de las líneas urbanas, la media se extiende desde las 6 hasta las 20 horas del domingo 19 de noviembre para todos los ciudadanos. 
👉 Para el caso de los interurbanos:
🔹Los votantes deberán presentar DNI para el viaje de ida, y la constancia de emisión del voto para el pasaje de vuelta. 
🔹Las Autoridades de mesa deberán presnetar el DN y la comunicación de la designación.
✍️ Así lo dispuso el Ministerio de Transporte a través de la resolución 610/2023, que estableció la gratuidad para todo el transporte de jurisdicción nacional y la posibilidad a las provincias de que adhieran con los servicios jurisdiccionales.
💬 “El domingo vamos a tener una de las elecciones más importantes de las últimas décadas, donde se define el futuro del país. En ese contexto, Pensamos que la democracia sólo es posible si todas las personas tienen las mismas posibilidades para ir a las urnas, por eso decidimos que todo el transporte de jurisdicción nacional sea gratuito durante el transcurso de los comicios”, afirmó el ministro de Transporte, Diego Giuliano.</t>
  </si>
  <si>
    <t>https://www.instagram.com/p/Czyzw_PumvF/</t>
  </si>
  <si>
    <t>🎻 ¡Reunión histórica! ✨
👉 El primero en anunciarlo fue Raly Barrionuevo en su cuenta de Instagram. Poco después, Peteco explicó en el diario El Liberal de Santiago del Estero que la reunión será en el Festival Nacional de Folklore de Cosquín.
🎼 La Juntada dio sus primeros pasos en 2004, uniendo en un histórico disco canciones de su autoría y algunos clásicos del cancionero folklórico. De esa colaboración surgió uno de los discos más destacados del género, con canciones como “Perfume de carnaval”, “Mientras bailas”, “Zamba y acuarela” y “Mensaje de chacarera”, entre otras interpretaciones.
💃 Las últimas ocasiones en las que compartieron escenario fueron en enero de 2018, en el Festival de Doma y Folclore de Jesús María, y en febrero del mismo año en el Festival Nacional de la Salamanca.
❤️ Córdoba será entonces la sede del tan esperado regreso a los escenarios de Raly, Peteco, Julio Paz y Roberto Cantos.🎤</t>
  </si>
  <si>
    <t>https://www.instagram.com/p/Czw_R4_rMrh/</t>
  </si>
  <si>
    <t>Alrededor de 16.000 personas se reunieron en la esquina de Hipólito Yrigoyen y Obispo Trejo para recibir al candidato a presidente Javier Milei, quien llegó pasadas las 20 para realizar el cierre de su campaña. Estuvo acompañado por Patricia Bullrich, Victoria Villarruel, Ramiro Marra y dirigentes cordobeses de La Libertad Avanza. 
"El mejor regalo que me dio la vida a mí me lo dio Córdoba. Conan es cordobés", dijo haciendo referencia a un perro mastín napolitano ya fallecido que el libertario adoptó durante un viaje a nuestra provincia. 
Las fotos son de @negralangley. 
#Cuchá</t>
  </si>
  <si>
    <t>https://www.instagram.com/p/CzwItP4unV-/</t>
  </si>
  <si>
    <t>🎥 Escrita y dirigida por Augusto Sinay, El Escuerzo se coronó como mejor largometraje de terror iberoamericano en el prestigioso Festival Internacional de Cine Feratum. El proyecto había ganado en 2020 el concurso de ópera prima del Polo Audiovisual de Córdoba Cultura, con lo que logró el financiamiento para su rodaje. 
🎬 Se trata de un largometraje de terror fantástico que está inspirado en el cuento homónimo de Leopoldo Lugones. El film está ambientado en la Argentina de 1865, en un aislado y hostil paraje de las sierras, los militares llevan en contra de su voluntad a un joven gaucho a pelear en una guerra lejana. Su hermano menor, Venancio, un adolescente tímido y miedoso, tiene la responsabilidad de viajar hasta la posta más cercana para conseguir provisiones para él, su madre y sus vecinos.
🎞️ Antes de salir de viaje, Venancio mata a un escuerzo, y su madre Antonia le cuenta una leyenda local que vaticina que, por no quemar el cadáver, el animal resucitará y lo atormentará hasta matarlo. La lucha de Venancio para vencer a la maldición, lo lleva por distintos lugares y lo enfrenta a diferentes personajes.
ℹ️ La película está protagonizada por numerosos actores de la escena local como Cristóbal López Baena, Eva Bianco o Lucía Castro, y fue filmada íntegramente en el Valle de Traslasierra. 
▶️ Cabe mencionar que la gran ganadora de la 12º Festival Internacional de Cine Fantástico Feratum, fue una coproducción mexicano-argentina: No quiero ser polvo. El segundo largometraje del director Iván Löwenberg se alzó con los premios Mejor Dirección y Mejor Película de Ficción. La película trata de un ama de casa aburrida de 55 años cuyo esposo e hijo cineasta le prestan poca atención. Sin embargo, todo cambia cuando el grupo de meditación de la ola New Age al que asiste anuncia un gran cataclismo; tres días de oscuridad.
#Cuchá</t>
  </si>
  <si>
    <t>https://www.instagram.com/p/Czv-RBzOrHi/</t>
  </si>
  <si>
    <t>🛩️ Aerolíneas Argentinas anunció el lanzamiento de una nueva ruta internacional que conectará la ciudad de Córdoba con Asunción, la capital paraguaya. El inicio de los vuelos está programado para abril de 2024 y serán los martes y sábados.
✈️ El itinerario está diseñado para poder viajar ida y vuelta en el mismo día, con salida desde Córdoba a las 7:35 y llegada a las 10:30; y el regreso desde Asunción a las 18:40, arribando a las 19:20. Los vuelos serán operados en aeronaves Embraer E190 con una capacidad para 96 pasajeros.
ℹ️ La decisión de la línea de bandera se enmarca en el incesante esfuerzo de Córdoba para atraer vuelos nacionales e internacionales a la provincia. Esta nueva ruta no solo establece un puente directo entre Córdoba y Asunción, sino que también abre oportunidades para conexiones adicionales. Los pasajeros podrán acceder a los 16 destinos del interior argentino desde el Aeropuerto Internacional de Córdoba, brindando una nuevas posibilidades para las actividades comerciales y turísticas. Estos destinos incluyen ciudades como Salta, Jujuy, Tucumán, Resistencia, Posadas, Puerto Iguazú, San Juan, Mendoza, Mar del Plata, Neuquén, Chapelco, Bariloche, Trelew, Comodoro Rivadavia, El Calafate y Ushuaia.
#Cuchá</t>
  </si>
  <si>
    <t>https://www.instagram.com/p/CzuXBmuxBpa/</t>
  </si>
  <si>
    <t>▶️ So Costamagna presenta mañana "El Pájaro", su nuevo material, a través de sus redes sociales y de las plataformas musicales. La cantante y compositora viene desarrollando su carrera solista con canciones en kas cuales conviven y dialogan influencias del funk, pop, rock, soul, R&amp;B, incorporando también ritmos latinoamericanos. 
🎸 El nuevo trabajo nos habla de la libertad y de abandonar nuestras jaulas y miedos. El Pájaro tiene una colaboración con la artista cordobesa CCI KIU, quien además está a cargo de la producción musical.
🎧 La joven cantante cordobesa presentó en 2022 su disco debut “El tiempo de las Flores” en el Pabellón Argentina de la Universidad Nacional de Córdoba; desde entonces continúa lanzando canciones y material audiovisual de la mano del sello Elefante En La Habitación.
#Cuchá</t>
  </si>
  <si>
    <t>https://www.instagram.com/p/CztYZSmOQdt/</t>
  </si>
  <si>
    <t>La legisladora Amelia Moscoso y la legisladora en uso de licencia María Rosa Marcone, ambas de Encuentro Vecinal Córdoba, irrumpieron en la habitación del Hospital de Urgencias donde está internado J.S, el paciente de 64 años que se encuentra en estado vegetativo y a quien recientemente le retiraron el soporte vital, luego de un fallo del Tribunal Superior de Justicia. 
Allí increparon a la hija, provocándole una crisis de nervios. Según Diva Ibarguengoytia, una de las abogadas de la familia, la trataron de manera denigrante, intentando imponer sus pensamientos religiosos y personales. "Le dijeron que ella estaba matando a su papá, que estaban haciendo algo ilegal y que estaban en contra del fallo del TSJ", detalló la letrada. 
El equipo de abogados de la familia realizó una denuncia penal en contra de Marcone y de Moscoso. Dependiendo de cómo se caratule la causa en la Fiscalía, puede ser por incumplimiento de deberes de funcionario público, abuso de autoridad por injerencia ilegal o injurias. No descartan pedir un jury de enjuiciamiento contra Moscoso, quien actualmente se encuentra en ejercicio de sus funciones en la Unicameral. 
Las legisladoras ingresaron al Hospital de Urgencias engañando al jefe de guardia, porque dijeron que querían ver si se cumplía el protocolo de muerte digna. El médico las acompañó hasta la habitación del paciente y la hija autorizó el acceso. Nunca imaginó el desenlace de la situación.
#Cuchá</t>
  </si>
  <si>
    <t>https://www.instagram.com/p/CzruZeHOTgm/</t>
  </si>
  <si>
    <t>ℹ️ ANSES determinó que los trabajadores aportantes del Sistema Integrado Previsional Argentino (SIPA) que ya han solicitado un préstamo del programa Créditos ANSES por $400.000, podrán ampliarlo hasta $1.000.000.
✔️ La medida fue oficializada el lunes, considerando el aumento del monto prestable por hasta un $1.000.000, con la misma Tasa Nominal Anual (TNA) del 50% para todos los plazos de amortización.
📌 El documento oficial aclaró que los trabajadores podrán realizar el trámite a través de la página web del organismo, sin necesidad de concurrir a la Oficina de ANSES y de cumplir con la validación de identidad.
🔎 El préstamo puede ser en 24, 36 o 48 cuotas mensuales mientras que en todos los casos, la relación cuota-ingreso del crédito otorgado no podrá superar el 20 % de la remuneración bruta mensual.
#Cuchá #ANSES</t>
  </si>
  <si>
    <t>https://www.instagram.com/p/Czq8Y4Xu9mm/</t>
  </si>
  <si>
    <t>🌍 En la nueva columna de “Una Vuelta de Tuerca al Mundo”, Adrián Tuninetti se sumerge en uno de los conflictos que tiene en vilo a la humanidad. Un análisis del proceso histórico y del contexto actual sobre el conflicto Israel - Palestina. 🇦🇪🇮🇱
👉 Las tensiones estallaron con la incursión de Hamás en territorio israelí, es un nuevo capítulo de una serie de hechos acontecidos desde la creación del Estado de Israel en 1948. El denominado Plan de Naciones Unidas para la Partición de Palestina o “solución de los dos Estados”, fue ideada y reflejada por la Resolución 181 de la Asamblea General de la ONU en noviembre 1947.
❗️La medida pretendía crear dos Estados de nacionalismos muy diferentes, los cuales vivirían en una franja muy estrecha de territorio (apenas 80 kilómetros de ancho desde el mar Mediterráneo hasta el río Jordán), lo que terminaría por llevar a enfrentamientos. 
🔸️ Conocé todos los pormenores de lo que sucede en Medio Oriente y como un conflicto de más de siete décadas parece no encontrar la paz. 
ℹ️ Podés leer la nota completa en el link de la bio o ingresando a www.cuchá .com.ar
#Cuchá</t>
  </si>
  <si>
    <t>https://www.instagram.com/p/Czq2kjKu5E4/</t>
  </si>
  <si>
    <t>Por estos días se terminó de filmar la última película de Rosendo Ruiz: La Zurda. ✅️ Un film que se mete en la noche cordobesa y relata la vida de dos amigos con un vínculo cercano como conflictivo.
📽 Se trata de un policial negro sobre el cuarteto, los vinculos y las amitad. Todo comienza, una noche, cuando dos amigos se ven involucrados en un crimen que no cometieron. 
La película cuenta con el apoyo del Polo Audiovisual Córdoba y está filmada íntegramente en locaciones de la ciudad. 🎬 Cabe resaltar que, Rosendo Ruiz ya había filmado una película multipremiada en nuestra ciudad: “De Caravana”, 2010. La cual contiene una temática parecida entre la nocturnidad, el cuarteto y la idiosincrasia cordobesa. 
Deslizá y mirá las imágenes del rodaje
#Cuchá</t>
  </si>
  <si>
    <t>https://www.instagram.com/p/CzpLeZExImg/</t>
  </si>
  <si>
    <t>⚫ Diana Zoe López García fue asesinada por su pareja en la habitación de un hotel en el barrio porteño de Balvanera. De 47 años y oriunda de la provincia de Salta, López García era la presidenta del mítico Hotel Gondolín, una cooperativa autogestiva de la zona de Villa Crespo, que recibía y alojaba a las personas de la comunidad travesti/trans. Además, Zoe trabajaba en el comedor de la Casa Rosada, luego de la promulgación de la Ley de Cupo Travesti Trans.
📌 Su trabajo en el Hotel Gondolín a lo largo de los años fue lo que la convirtió en "la gran madre de una enorme familia, con muchísimas hijas y sobrinas", como dijo la activista travesti y amiga de la adolescencia de Zoe, Marlene Wayar.
⭕ Norberto Villegas, de 38 años, fue quien se comunicó al 911 el sábado por la tarde para dar cuenta sobre la agresión que había cometido contra su pareja. Los efectivos de la policía que llegaron al lugar encontraron ya sin vida a López García.
🔸 El autor del ataque quedó detenido y a disposición del juzgado, sin embargo, antes de su arresto llegó a publicar en Facebook: "Yo no quise todo lo que pasó, yo la amo. No me voy a hacer el inocente, pero la culpa la tenemos los dos. Mi corazón hoy llora". Y agregó: "Yo te voy a ir a buscar al cielo bebé. Te pido perdón bebé, que descanses en paz. Te amo, ya nos vamos a ver".
▶ En un video publicado este año por la Casa Rosada, Zoe había dicho: "Este espacio me cambió la vida. Acá me abrieron la puerta y rompí todas esas barreras, porque antes, a mí la policía me abría las puertas de los patrulleros, de los calabozos, y acá me abrió la puerta la policía para poder entrar en mi trabajo, un trabajo formal y registrado".
🔎 Villegas fue imputado por homicidio calificado, pero se espera que con el correr de la investigación se sumen varios agravantes al tratarse de un transfemicidio.
🟣 Si estás pasando por una situación de violencia de género, podés comunicarte de forma gratuita al 144. También tenés la posibilidad de enviar un mail a linea144@mingeneros.gob.ar. 
#Cuchá</t>
  </si>
  <si>
    <t>https://www.instagram.com/p/CzozrsGRPW7/</t>
  </si>
  <si>
    <t>El gobernador Juan Schiaretti recibió en su despacho a Estela de Carlotto, presidenta de Abuelas de Plaza de Mayo. Durante el encuentro conversaron sobre el legado que deja Sonia Torres, además de la cesión de la sede de Abuelas a la filial Córdoba, la digitalización de las actas de nacimiento de la época de la dictadura militar para avanzar en la búsqueda de personas desaparecidas y la importancia de continuar con el trabajo en materia de derechos humanos.
"Me voy muy feliz y agradecida. Estuvimos hablando con el gobernador, él está muy empeñado en que la casa que le ha suministrado a las Abuelas de Plaza de Mayo filial Córdoba, que lamentablemente nuestra querida Sonia Torres falleció, va a seguir su curso de búsqueda. Schiaretti se comprometió para todo lo que necesiten", expresó Estela de Carlotto luego de la reunión. 
En el encuentro participó también Belén Altamiranda Taranto, nieta restituida y nueva representante de la filial Córdoba de Abuelas. También estuvieron presentes la ministra de Justicia y Derechos Humanos, Laura Echenique; el secretario de Derechos Humanos, Calixto Angulo y Leonardo Fossati, nieto restituido e integrante de la comisión directiva de Abuelas. 
#Cuchá</t>
  </si>
  <si>
    <t>https://www.instagram.com/p/CzoazktuJxb/</t>
  </si>
  <si>
    <t>💳 Anses informó que todos los trabajadores informales que cobran el refuerzo ya están habilitados para acceder a la devolución del 21 por ciento en la compra de alimentos, medicamentos y productos de higiene personal y de limpieza del hogar, a través de los consumos realizados con sus tarjetas de débito. 
🧑‍🏭 En Córdoba, esta medida alcanza a 172.091 personas que reciben el refuerzo para trabajadores informales, mientras que a nivel nacional, los beneficiarios ascienden a 2,5 millones.
🤔 ¿Cómo saber si estás incluido en el programa "Compre sin IVA"?
👉 En primer lugar, debes ingresar a la página de la AFIP, dirigirte a la sección de consulta de nómina de beneficios, ingresar el CUIL/CUIT y el código de seguridad alfanumérico. Luego, en la siguiente pestaña, se determinará si la persona está habilitada o no. Una vez realizados los reintegros, estos aparecerán en los resúmenes de cuenta de cada mes con el identificador "Reintegro programa Compre sin IVA".
🔹 Es fundamental tener el CBU declarado ante la AFIP para poder recibir la devolución ¿Cómo hacerlo?
1) En la página de Afip ingresar a: “Declaración de CBU”.
2) Allí, se podrán visualizar las CBU ya informadas, las de terceros que se hayan vinculado y las autorizadas para realizar transacciones.
3) Para agregar una nueva CBU, ir al listado de CBU propias
4) Clickear en el botón “Registrar CBU”.
5) Tipear los 22 números de la clave bancaria y el motivo por el que se la quiere registrar (indicar Programa Compre sin IVA)
6) Presionar el botón “Informar CBU”.
🗓️ El beneficio regirá hasta el 30 de diciembre, pero en caso de que se convierta en ley, se implementará de manera definitiva.</t>
  </si>
  <si>
    <t>https://www.instagram.com/p/CzoMHrWOyvN/</t>
  </si>
  <si>
    <t>🌄 La Organización Mundial de Turismo seleccionó a 54 localidades rurales de las "más lindas del mundo" y entre ellas fue elegida La Carolina, en San Luis, como un destino sustentable, sostenible y conservado culturalmente en el país.
🥇 “Best Tourism Villages” reconoce destinos de turismo rural con activos culturales y naturales acreditados, un compromiso con la preservación de los valores comunitarios y un compromiso claro con la innovación y la sostenibilidad en las dimensiones económica, social y ambiental.
ℹ️ Las localidades deben tener baja densidad demográfica (hasta 15 mil habitantes), estar situados en un paisaje natural y/o cultural característico y compartir valores y estilos de vida propios de la región puestos en valor turístico.
⛰️ La Carolina es una pequeña localidad de casi 300 habitantes que se encuentra a 80 kilómetros de la capital provincial. Está rodeada de sierras repletas de vegetación autóctona en la que conviven animales como llamas, caballos y vacas.
✔️ Cuenta con una larga callecita empedrada que se pierde entre cerros, con casitas que conservan el estilo colonial y la nostalgia de haber sido cuna de los míticos buscadores de oro. La localidad fue una de las grandes fuentes de oro del país durante los siglos XVIII y XIX. Este recurso tan codiciado en el mundo fue explotado por los españoles e ingleses durante ese período, dejando las minas vacías años después.
💬 "Es un antes y un después para el turismo de San Luis” afirmó el secretario de Turismo provincial, Luis Macagno. Y agregó: “afortunadamente de la mano del turismo sustentable, rescatando y poniendo en valor su maravillosa historia, La Carolina supo crecer y generar desarrollo y oportunidades para su gente, y hoy la cultura minera atraviesa todo el lugar, con las minas abandonadas que se pueden visitar, buscar oro de manera artesanal en su Río Amarillo, con sus pirqueros que, con su oficio ancestral siguen construyendo en piedra casas y pircas por toda la zona”.
#Cuchá #LaCarolina #SanLuis</t>
  </si>
  <si>
    <t>https://www.instagram.com/p/CzmtFbDRaT4/</t>
  </si>
  <si>
    <t>El Ministerio de Justicia y Derechos Humanos y la Dirección General de Estadísticas y Censos presentaron los resultados del primer relevamiento voluntario de personas travestis, transgéneros, transexuales y no binarias de nuestra provincia, denominado ConocerT. 
El relevamiento constó de dos etapas. Durante la primera, se elaboró un padrón cuantitativo. Luego, a través de un registro voluntario, se aplicó un cuestionario cualitativo con 276 preguntas. Se elaboró sobre la base de parámetros internacionales que hicieran comparable el estudio, y pudiera dar cuenta en profundidad de las dificultades en el ejercicio de derechos de esta población, experiencias de discriminación y sus condiciones de vida en general, para obtener información confiable para el diseño de políticas públicas. ConocerT relevó en Villa María, Río Cuarto, Alta Gracia, San Francisco, Cruz del Eje, Bell Ville y Córdoba capital.
En cuanto a la salud, se destaca que el 71% de esta población carece de cobertura médica, en comparación con el 35% de la población general. Además, el 86,4% de quienes se realizaron modificaciones corporales no consultaron a profesionales de la salud.
En el ámbito de la vivienda, se observó que el 47% de las personas trans y no binarias relevadas alquilan, en contraste con el 22% de la población general. Asimismo, solo el 18% de la población trans y no binaria tiene vivienda propia.
En educación, el 56,5% de las personas trans y no binarias de 25 a 64 años no completaron la secundaria. Además, el 55,2% experimentó discriminación en entornos educativos, principalmente por parte de compañeros, siendo más pronunciada en el interior que en la Capital.
En términos laborales, el 86% de las personas relevadas se encuentran en empleos precarizados. Respecto al trabajo sexual, el 83,5% considera que es un trabajo, y el 67% lo ha ejercido alguna vez.
En cuanto a ciudadanía y seguridad, el 83% de las personas trans ha optado por cambiar su género en el DNI, y el 73% percibe un trato acorde a su género.
#Cuchá</t>
  </si>
  <si>
    <t>https://www.instagram.com/p/CzmcOcZxVbv/</t>
  </si>
  <si>
    <t>ℹ️ Tras muchos años de trabajo, se aprobó la creación de la primera Universidad Evangélica de Argentina y del Cono Sur. El anuncio fue realizado por el ministro de Educación, Jaime Perczyk, junto al pastor Osvaldo Carnival, de la Alianza Cristiana de Iglesias Evangélicas de la República Argentin (ACIERA).
📖 La propuesta de la Fundación Catedral de la Fe superó la evaluación de la Comisión Nacional de Evaluación y Acreditación Universitaria (CONEAU) y así logró la habilitación correspondiente. 
📚 Será una institución privada abierta (como la Universidad Católica Argentina) e inicialmente tendrá dos facultades: la de Tecnología y Negocios y la de Ciencias Sociales. La primera dictará las carreras de Licenciatura en Diseño y Gestión de Contenidos Audiovisuales y Licenciatura en Gestión de Tecnologías. La segunda contará con la Licenciatura en Teología y también con una tecnicatura como título intermedio.
📌 Con este pronunciamiento la Universidad Evangélica aspira a ser una entidad educativa con espíritu y estilo cristiano, “pero no una universidad para los que solo son parte de la iglesia, sino una propuesta diversa para todos”. El objetivo será “aportar una herramienta nueva y colaborar a la excelencia y pluralidad de ofertas del sistema universitario nacional con el fin de llegar a todos los sectores de la sociedad, especialmente los más vulnerables y con menos oportunidades”.
💬 “Esto no sólo es un hito para Argentina. En el Cono sur no hay aún una universidad evangélica avalada por el Estado nacional. Queremos ser una casa que le dé la posibilidad a los jóvenes de ser los primeros en la familia en acceder a la universidad”, afirmó Carnival.
✅ La presentación fue acompañada por reconocidos académicos e investigadores como Mariela Mosqueira, Pablo Seman, Gabriel Slavinsky y Sebastian Carnival.
#Cuchá</t>
  </si>
  <si>
    <t>https://www.instagram.com/p/Czl5hL1Of7_/</t>
  </si>
  <si>
    <t>🌈 La 15° Marcha del Orgullo copó las calles de Córdoba con su habitual colorido. La fiesta habitual no tapó las reivindicaciones del colectivo LGBTIQ+, atravesado por la coyuntura nacional, y así la consigna de la movilización fue “La Libertad es con Igualdad, no con odio”. Además, se pidió por la Ley Integral Trans, la Ley Antidiscriminatoria y por el Trabajo Sexual. Se calcula que participaron más de 12.000 personas. 
🏳️‍🌈 Las fotos son de @negralangley. 📸✅</t>
  </si>
  <si>
    <t>https://www.instagram.com/p/Czj_1I6RPbL/</t>
  </si>
  <si>
    <t>⚽️ En una reciente entrevista con Alejandro Fantino, el candidato a presidente de La Libertad Avanza reafirmó su apoyo a las Sociedades Anónimas Deportivas (SAD) en el fútbol argentino, expresando que su modelo favorito es el inglés. “Hay clubes que cotizan en bolsa y todo”, expresó el libertario argumentando su posición, y ratificó: "Y a vos qué carajo te importa de quién es si le ganas a River 5-0, es campeón del mundo, todo. ¿O preferís seguir en esta miseria que tenemos cada vez fútbol de peor calidad? ¿Cómo nos va cada vez que salimos afuera de la Argentina?”
💬 Ante las declaraciones de quien tiene altas posibilidades de convertirse en el próximo presidente, clubes y dirigentes de toda Argentina expresaron su rechazo al proyecto privatizador. Una de las primeras respuestas virales fue la del presidente de Argentinos Juniors, Cristian Malaspina, en su cuenta de Twitter: "No a las SAD en nuestros clubes.  Solo recuerden la presencia que tuvieron nuestros clubes ayudando a nuestra sociedad en la pandemia.  Un chico en un club es un chico menos en la calle".
❌ Con el transcurrir del día, clubes del ascenso y de primera división manifestaron su posición al respecto. Boca, River, San Lorenzo, Racing, Independiente, Newell's, Central, Colón, entre tantos otros, expresaron su rechazo al modelo de las sociedades anónimas, ratificando que los clubes pertenecen a sus socios e hinchas.
📢 Estudiantes de Río Cuarto fue el primer club cordobés en pronunciarse: “En defensa, y con la sana intención de proteger los derechos de nuestros socios, la institución le dice no a la privatización del fútbol argentino”. Poco después, sumaron su rechazo Belgrano e Instituto, entre otros.
👉 Cabe recordar que convertir clubes en Sociedades Anónimas es el proyecto que intentó imponer en varias oportunidades Mauricio Macri, hoy aliado al candidato libertario.</t>
  </si>
  <si>
    <t>https://www.instagram.com/p/CzjxdjnBCg0/</t>
  </si>
  <si>
    <t>🚞 Tras medio siglo, el Tren de las Sierras volverá a Capilla del Monte. El presidente de Trenes Argentinos, Martín Marinucci, anunció que el próximo lunes se realizará la "marcha blanca", que marca un paso previo en este proceso de recuperación ferroviaria.
🚄 El tren parte desde Córdoba y, por ahora, llega hasta Cosquín. Para extender su recorrido fue necesario recuperar las vías tras décadas en desuso. En algunas zonas se las habían robado y en otras llegaron a estar bajo 4 metros de tierra.
🚆 Habrá servicios urbanos que unirán Valle Hermoso con Capilla del Monte, pasando por las ciudades ubicadas entre ambos extremos, es decir La Falda, Huerta Grande, Villa Giardino y La Cumbre.
☑ Por su parte, el municipio de Capilla del Monte trabajó para acondicionar y reordenar el espacio público y la estación. Se abordaron trabajos como la nivelación de pisos, delimitación de espacios con más de 200 durmientes, salida y entradas del estacionamiento, limpieza y poda.
🔎 La recuperación del tren es fundamental para otorgarles una mejor conectividad vial a las localidades pero también para fortalecer el turismo en todo el departamento Punilla.
#Cuchá #TrenDeLasSierras 
#Punilla #CapillaDelMonte #LaCumbre
#ValleHermoso #LaFalda</t>
  </si>
  <si>
    <t>https://www.instagram.com/p/CzjPg03u36H/</t>
  </si>
  <si>
    <t>El 12 de noviembre de 1963 moría José María Gatica, el "Mono", uno de los ídolos populares más grandes del boxeo argentino. Había sido atropellado por un colectivo cuando volvía de vender muñequitos de colores en la cancha de Independiente. Tenía solo 38 años. Su trágico final fue el corolario de una vida que inició en la miseria, tocó la gloria y volvió a caer en picada.
Gatica nació en Villa Mercedes, San Luis, pero de chico se mudó a Buenos Aires escapando de un padre violento. Desde chico empezó a trabajar de lustrabotas en la estación Constitución. Un día se trenzó en una pelea callejera y un comerciante de la zona, que tenía relación con el pugilismo, lo vio y lo motivó a empezar una carrera formal. Así, el 7 de diciembre de 1945, con apenas 19 años, debutó como profesional.
Su impresionante ritmo y sus constantes victorias, junto con su carisma y humildad atrajeron cada vez más la atención del público, ganándose el respeto y aprecio de quienes asistían a las tribunas populares del emblemático Luna Park. "Amado por la popular, odiado por el ringside" era el dicho de la época. Fue abiertamente peronista y cuando conoció al General, que asistía regularmente a la verlo, dijo su célebre frase "dos potencias se saludan". 
Viajó a Estados Unidos y venció a Terry Young en el 4° round por KO. Así, consiguió enfrentar al campeón mundial Ike Williams en el mítico Madison Square Garden pero fue derrotado. En su vuelta al país comenzó su declive: malgastaba el dinero, se endeudó y tenía cada vez más vida nocturna.
Tras el golpe de estado, la dictadura le quitó la licencia, lo que lo obligó a pelear de manera clandestina en el interior del país. De a poco perdió todo y volvió a vivir en la pobreza en una villa miseria. Una inundación terminó por llevarse sus últimas posesiones. Tenía solo 38 años cuando falleció pero dicen que parecía un viejo. Uno de los principales diarios tituló: "La noche en que los mendigos lloraron a su vengador".
Algunos años después, la pluma de Osvaldo Soriano escribió uno de los textos más bellos sobre Gatica, que compartimos en nuestra página web. Hacé click en el link de la bio o ingresá a 👉 www.cucha.com.ar.
#Cuchá</t>
  </si>
  <si>
    <t>https://www.instagram.com/p/CzjKQO1OiBu/</t>
  </si>
  <si>
    <t>🗳 En las últimas semanas, circularon en las redes sociales acusaciones de fraude debido a varios telegramas en los que La Libertad Avanza no obtuvo votos. Sobre esta premisa, el propio candidato libertario, en una entrevista con el periodista Jaime Bayly, sostuvo que "hubo irregularidades de semejante tamaño que ponen en duda el resultado".
❌ En primera instancia, es importante destacar que no existe prueba fehaciente de fraude. De hecho, ninguna fuerza política presentó formalmente una denuncia al respecto.
Por otro lado, cabe aclarar que este tipo de errores no significa necesariamente que se haya cometido fraude.
❗️ Desde la Cámara Nacional Electoral, explicaron que siempre existe una pequeña proporción de errores en el escrutinio provisorio (cuyos resultados se publican a pocas horas del cierre de los comicios) que luego son subsanados en el escrutinio definitivo.
👉 Es importante señalar que los datos que aparecen en los telegramas (los cuales son presentados en las publicaciones virales) son los que se dan a conocer en el escrutinio provisorio y no tienen validez legal; solo informan el resultado. La información correcta se encuentra en las actas de escrutinio, firmadas por las autoridades de mesa y los fiscales partidarios.
🧾 Por otro lado, la existencia de mesas con telegramas con 0 votos no afectó únicamente a La Libertad Avanza, sino prácticamente por igual a las tres fuerzas más representativas: 1.669 LLA; 1.652 UxP; y 1.675 JxC. En total, hubo 7.061 mesas en las que alguna fuerza obtuvo 0 votos.
🇦🇷 En el país, el sistema electoral garantiza de manera ininterrumpida desde 1983 a todos los argentinos elegir democráticamente a nuestros representantes. Con sus declaraciones, Javier Milei decidió cruzar un límite sumamente peligroso para la estabilidad institucional.</t>
  </si>
  <si>
    <t>https://www.instagram.com/p/Czhdtw1BUCo/</t>
  </si>
  <si>
    <t>En la Legislatura se realizó la presentación de la Regional Córdoba de la Confederación de Medios Cooperativos (CCMC), un espacio que reúne a más de 40 medios autogestivos, cooperativos y comunitarios de la provincia. La CCMC tiene como función ser una herramienta jurídica que brinde representación al sector, con el objetivo de solucionar demandas concretas.
La finalidad primordial de la confederación es abordar demandas específicas del sector, reconociendo que estas necesidades son similares independientemente del formato o la forma de organización de los medios. La coalición está compuesta por diversas entidades, entre las que se encuentran la Federación Red de Medios Digitales (RMD), el Foro Argentino de Radios Comunitarias (FARCO), la Federación Asociativa de Diarios y Comunicadores Cooperativos de la República Argentina (Fadiccra), la Asociación de Revistas Culturales Independientes de Argentina (ARECIA) y la Coordinadora Nacional de Televisoras Alternativas (CONTA).
El encuentro fue encabezado por el legislador @matichamook, quien preside la comisión de Cooperativas y Mutuales de la Unicameral. Chamorro es referente del Partido Socialista y parte del bloque de Hacemos por Córdoba. También estuvieron presentes los legisladores @silviapaleo_ (PRO) y @dantevrossi (UCR) y la diputada nacional @gabiestevezok (UxP).
#Cuchá</t>
  </si>
  <si>
    <t>https://www.instagram.com/p/CzgiSDRupWK/</t>
  </si>
  <si>
    <t>Se trata de una propuesta que reúne la producción musical de coros, ensambles, instrumentistas y orquestas de los Parques Educativos de la Municipalidad de Córdoba. ✅️ El objetivo es que los vecinos y vecinas de la ciudad puedan disfrutar de las diversas expresiones artísticas que nacen en distintos puntos de la ciudad. 
🎶 Esta propuesta forma parte del proyecto “Compartiendo Cultura”, el cual promueve el encuentro entre diversas experiencias culturales que se realizan en los Parques Educativos: conciertos, funciones, festivales y talleres. 
🎤  La actividad se llevará a cabo en el Teatro Comedia (Rivadavia 262), el próximo domingo 12 de noviembre desde las 18:00 hs, con entrada libre y gratuita. 
👉 Podes ver la grilla completa en El instagram  de @parqueseducativosmuni
#Cuchá</t>
  </si>
  <si>
    <t>https://www.instagram.com/p/CzeNQMNuJZd/</t>
  </si>
  <si>
    <t>📢 En el marco del encuentro “Diálogos a 40 años de la recuperación de la democracia, en memoria de Sonia Torres”, organizado por el Ministerio de Justicia y Derechos Humanos de la provincia de Córdoba, la referente histórica de Abuelas  de Plaza de Mayo estará en la ciudad el próximo lunes.
👏 Del encuentro participarán además Jorge Sappia, presidente de la Convención Nacional de la Unión Cívica Radical (2017-2022), Virginia Guevara, periodista editora de Política de La Voz del Interior, y Calixto Angulo, Secretario de Derechos Humanos de la Provincia de Córdoba.
📍 “Diálogos a 40 años de la recuperación democrática” tendrá lugar el lunes 13 de noviembre a las 18hs en el Aula Magna de la Facultad de Derecho de la UNC.</t>
  </si>
  <si>
    <t>https://www.instagram.com/p/CzdrEhlOcD7/</t>
  </si>
  <si>
    <t>La candidata a vicepresidenta por La Libertad Avanza, Victoria Villarruel, reveló durante el debate de candidatos a vicepresidentes que el plan de dolarización de Javier Milei lo llevarán a cabo con los dólares que tienen ahorrados los argentinos.
"Los argentinos ahorran en dólares y Argentina es el tercer poseedor de cantidad de dólares físicos", dijo Villarruel para explicar el origen de los dólares para llevar a cabo el plan que propone Javier Milei.
"Vamos a crear las condiciones de confiablidad para que los argentinos decidan utilizar sus dólares en nuestro país, puedan comprar, puedan invertir y hacer su proyecto de vida acá sin salir exiliados como está ocurriendo hasta ahora", añadió luego. 
Durante su turno, Agustín Rossi, candidato a vicepresidente por Unión por la Patria le respondió: "La inflación no se baja de un hondazo. La realidad es que el crónico faltante de reservas y de divisas en las Argentinas es la causa principal de los procesos inflacionarios en nuestro país. Hay tres maneras de conseguir más dólares en la Argentina. Dos son maneras no virtuosas, son las que propone el candidato Milei: mayor endeudamiento y venta de empresas públicas".
#Cuchá</t>
  </si>
  <si>
    <t>https://www.instagram.com/p/CzcVda8Rz2p/</t>
  </si>
  <si>
    <t>📖 Se han vuelto a poner en la escena los discursos negacionistas sobre la última dictadura cívico militar. La candidata a vicepresidenta, Victoria Villarruel, se erige como una de las principales representantes de una postura que no es la primera vez que intenta instalarse, tanto en nuestro país como en el mundo. En ese marco, Samir Juri, director del Espacio para la Memoria Campo de la Ribera, plantea los discursos negacionistas como fases inherentes a otros procesos, que buscan garantizar impunidad, pero también avanzar en otros procesos simbólicos y materiales. ¿Qué hay detrás del negacionismo?
ℹ️ Para leer el artículo completo podés hacer click en el link de la bio o ingresar a nuestra página web 👉 www.cucha.com.ar.
#Cuchá</t>
  </si>
  <si>
    <t>https://www.instagram.com/p/CzbaQcNuahK/</t>
  </si>
  <si>
    <t>El 9 de noviembre del 2001 falleció Edgar Efraín Fuentes, más conocido como Gary, uno de los cantantes de cuarteto más queridos de todos los tiempos. Tenía solo 39 años cuando lo afectó una muerte súbita. Una caravana interminable de autos acompañó al cortejo fúnebre hasta su Amboy natal, donde descansan sus restos y donde también se erige una estatua en su recuerdo.
Gary había nacido en el valle de Calamuchita y empezó cantando folklore. Para 1984 se sumó a las filas de Trulalá con 22 años y logró la consagración. Era un músico de pura cepa y, tras del éxito de Trula, lanzó su carrera solista con la que amplió su repertorio e incorporó otros géneros. Consiguió 11 discos de oro, nueve de platino y varios doble platino. 
Dueño de una voz privilegiada era apodado "El Ángel que canta". En 1997 obtuvo un importante reconocimiento internacional cuando la Asociación de Cronistas del Espectáculo de Estados Unidos le otorgó el premio Golden Award por Mejor Cantante Latino en Las Vegas.
Es recordado como una persona humilde y con mucho arraigo: “Yo soy nacido en las sierras, en ese valle tan hermoso que tenemos los cordobeses, imagínate que si hay olores, colores, gente de buen corazón, está ahí. La zona rural es pura, está llena de aromas, de sabores y de gente que habla con sinceridad, que demuestra su aprecio sin envidia.”
“Mi música es eso, tratar de darle sabor, de darle color, de incluir la poesía la metáfora, la comparación, siempre que sea de una manera entendible y popular, que llegue a todo el mundo, darle jerarquía, que no siga siendo el cuarteto de hace 40 años atrás porque vos sabés que todo lo que no se renueva, se muere.”
“Los aplausos y las alabanzas son lindas al comienzo. Después con el paso del tiempo, cuando vos te convertís en un profesional en serio, entendés que tu misión no es sentirte bien con un aplauso. Si bien te ayuda a continuar, no es en definitiva sentirte bien con un aplauso, sino que tu misión es que la gente se lleve una sonruisa en el corazón”.
#Cuchá #Gary</t>
  </si>
  <si>
    <t>https://www.instagram.com/p/CzbOp1OOmIu/</t>
  </si>
  <si>
    <t>🌃 El tema de los alquileres está en boca de todos porque la vivienda es una necesidad básica. Cada cordobés necesita un techo bajo el que vivir y está cada vez más difícil conseguirlo.
✔️ Hace algunos años, un grupo de personas comenzó a juntarse en un bar para ayudarse mutuamente contra los abusos que se cometían al calor de la vieja ley de alquileres. El espacio fue creciendo y así nació “Inquilinos Córdoba”, una organización que busca defender los derechos de quienes alquilan. Maxi Vittar es su referente y con él hablamos.
⏩ Si querés conocer más, lee la entrevista completa ingresando al link de la bio o en nuestra página web 👉 www.cucha.com.ar. 📲
#Cuchá #Alquileres #Córdoba #Inquilinos
#LeyDeAlquileres #DefensoríaDelInquilino</t>
  </si>
  <si>
    <t>https://www.instagram.com/reel/CzZ18Q6Rm3O/</t>
  </si>
  <si>
    <t>🔎 La Oficina de Evaluación Independiente (IEO) del FMI confirmó que a fines de noviembre comenzará una evaluación sobre el crédito de u$s54.000 millones otorgado al Gobierno de Mauricio Macri durante 2018.
ℹ️ Cabe recordar que Argentina recibió el préstamo más alto de la historia del organismo, el cual superaba la cuota que el propio FMI autorizaba a nuestro país. Uno de los insumos será el informe de la Comisión de Supervisión de Deuda Pública de la Auditoría General de la Nación (AGN), que afirmó que el acuerdo con el FMI incurrió en un “incumplimiento de los procedimientos normados”, no contó con análisis de riesgos y solvencia y tampoco con la opinión del Banco Central, tal como se establece por ley.
💬 Según Sergio Massa, que había adelantado la noticia en una entrevista televisiva, el préstamo "se usó para financiar fuga de capitales porque no quedó en empresas, rutas ni hospitales". A lo dicho por el ministro se sumó una voz inesperada, la de José Luis Espert, de la propia coalición Juntos por el Cambio, quien afirmó: "Obvio que se usó para financiar la fuga de capitales". Y agregó: "Lo que investigará el FMI no es si los amiguitos de Toto Caputo estaban entre los que fugaban, sino si el préstamo sirvió para algo bueno para el país y es obvio (a la luz de los resultados) que no".
📌 La IEO es independiente de la gerencia del FMI y ejerce sus funciones de forma autónoma respecto del Directorio Ejecutivo de la institución. Sus objetivos son “fomentar la cultura del aprendizaje en el FMI, reforzar la credibilidad de la institución y respaldar las responsabilidades del Directorio Ejecutivo. La IEO evalúa actividades ya completadas por el FMI, no programas vigentes”. La hoja de ruta publicada por la IEO menciona también el caso de Ecuador como uno de los programas a evaluar.
#Cuchá #FMI</t>
  </si>
  <si>
    <t>https://www.instagram.com/p/CzZcfaIxYZV/</t>
  </si>
  <si>
    <t>El Ministro de Economía y candidato a presidente por Unión por la Patria, Sergio Massa, visitó la planta de Bio4, una empresa que produce bioetanol a partir de maíz. Luego de su recorrido por las instalaciones, Massa anunció  la existencia de un acuerdo en cuanto a la definición de una fórmula para la fijación de precios del bioetanol, tanto a base de maíz como de caña de azúcar. El nuevo mecanismo para la determinación del precio del biocombustible fue el resultado de un acuerdo con el sector privado y comenzará a regir desde el 1 de diciembre, mientras que durante noviembre se contará con un precio de convergencia hacia la fórmula.
También se anticipó que la Secretaría de Energía trabajará en la adecuación del marco normativo en convergencia con el modelo brasileño por lo que, si Massa llega a la presidencia, el corte de bioetanol pasará del 12 al 25 por ciento. 
Por otro lado, ante el llamado de la Secretaría a nuevos proyectos de bioetanol, el Gobierno recibió ofertas por 770.000 m3 anuales, más del doble de lo licitado, con más de US$ 1.000 millones de inversión, estos proyectos significan más empleo y valor agregado para nuestra materia prima.
“Quiero, desde Río Cuarto, mostrarles a los argentinos el salto que tenemos que dar, agregándole valor a nuestra materia prima. A medida que vamos agregando valor, vamos mejorando nuestro perfil exportador y cambiando nuestra balanza comercial, y robusteciendo nuestro sistema de reservas y nuestra economía”, @sergiomassaok.
#Cuchá</t>
  </si>
  <si>
    <t>https://www.instagram.com/p/CzYx2n-ORPA/</t>
  </si>
  <si>
    <t>El sábado 11 de noviembre se realizará el festival "Ruido en el Cementerio", una propuesta que nuclea bandas en vivo con una feria de discos, libros, fanzines, ropa, comida, bebida y mucho más, con un fin solidario. 
Será en el Parque del Pueblo de La Toma, frente al cementerio San Jerónimo, desde las 18hs. Podés llegarte con tu reposera y disfrutar de los shows de @losmuertos.cba, @fuckingnoisegrind, @dispensser.jack y whither__.
El evento es organizado por el espacio cultural Kame House con el apoyo del Centro Vecinal de Alberdi y se solicitan donaciones de alimentos no perecederos, ropa, juguetes y útiles escolares para los más necesitados. 
#Cuchá #RuidoEnElCementerio</t>
  </si>
  <si>
    <t>https://www.instagram.com/p/CzXM-9ixYBO/</t>
  </si>
  <si>
    <t>🎟️ La Academia de las Artes y Ciencias Cinematográficas de la Argentina seleccionó a "Los Delincuentes" para representar al país en la próxima edición del reconocido premio internacional, por encima de “Blondi” de Dolores Fonzi y “Puan” de María Alché y Benjamín Naishtat.
🍿 “Los delincuentes”, protagonizada por Esteban Bigliardi, Daniel Elías, Margarita Molfino, Germán De Silva, y dirigida por Rodrigo Moreno, narra la historia de Román y Morán, trabajadores bancarios que buscan escapar de la rutinaria monotonía de sus vidas robando del banco una cantidad de dinero equivalente a sus futuros salarios hasta la jubilación. Esta decisión llevará a ambos a un cambio rotundo en sus vidas en busca de una existencia mejor.
🏞️ La película contiene varias de sus escenas filmadas en el sur de la provincia durante 2020 y 2021. Se suma así a la larga lista de producciones cinematográficas realizadas en la provincia, como “El verano más largo del mundo”, “Recursos humanos” y “Granizo”, entre otras. Lo particular en este caso es que los paisajes del sur serrano competirán con los mejores del mundo en esta película.
📢 Jorge Álvarez, director del Polo Audiovisual Córdoba, aseguró en diálogo con el Diario Puntal de Río Cuarto que esto implica “un gran logro” para la industria local y además “nos posiciona a nivel internacional de manera muy fuerte”. Además, agregó que “es la primera vez que una película rodada en la provincia de Córdoba llega a esta instancia”.</t>
  </si>
  <si>
    <t>https://www.instagram.com/p/CzWqE93uuPB/</t>
  </si>
  <si>
    <t>El Ministro de Economía y candidato a presidente por Unión por la Patria, Sergio Massa, anunció en Río Cuarto que el Sistema Único de Boleto Electrónico (SUBE) se implementará en Córdoba Capital y en seis ciudades del interior de la provincia: Río Cuarto, Alta Gracia, Villa María, San Francisco, Río Tercero y Villa Carlos Paz. La medida beneficiará a más de 2 millones de personas. ✅
Algunas de las ventajas de la @tarjetasube son el pago fácil y sin uso de efectivo, la recuperación de saldo ante pérdida de tarjeta, la Tarifa Social Federal (TSF) con 55% de descuento para diferentes tipos de usuarios. Además, plantea la posibilidad de la Carga a Bordo del vehículo de transporte y más alternativas a través de homebanking y billeteras electrónicas. 🚌 
La SUBE funciona como método de pago en el transporte público en 58 ciudades, de las cuales 19 fueron implementadas durante la actual gestión. Según cifras oficiales, el sistema de boleto es utilizado al mes por 14 millones de personas, de las cuales más de 5 millones poseen TSF y pagan el boleto con un descuento del 55%.
Durante el acto, Massa también resaltó la figura de José Manuel de la Sota y convocó a trabajar por una unión nacional que abrace a los cordobeses. 💬 "Córdoba es una provincia que a lo largo de los últimos años ha peleado por su desarrollo y crecimiento muchas veces sintiéndose sola, sintiendo que desde el poder central se le dio la espalda, sintiendo que era injusta la distribución de ingresos respecto del aporte que hacía. Por la parte que me toque mis disculpas a los cordobeses, por la parte que me corresponde desde el 10 de diciembre mi compromiso en memoria de José Manuel De la Sota de que Córdoba como corazón de nuestro país sea parte del crecimiento y nunca más le tenga que hacer juicio a la Nación para ser parte de la justa distribución de ingresos", @sergiomassaok. 
#Cuchá</t>
  </si>
  <si>
    <t>https://www.instagram.com/p/CzWBR5UuY5x/</t>
  </si>
  <si>
    <t>🎬 La producción cinematográfica cordobesa sigue a toda marcha y la provincia se consolida como un importante polo audiovisual. Esta semana se estrenó en cines "Reina Animal", la nueva película del director Moroco Colman que es protagonizada por Sofía Gala Castiglione y fue rodada en la ciudad de Córdoba. Un film interesante para que el activismo vegano difunda su causa. La historia sigue a Reina, una joven que consigue carne robada de un frigorífico y la sale a vender de noche por las desoladas calles de la zona del Mercado Norte de Córdoba.
📽️ Luego de sufrir un violento asalto, buscará conseguir un trabajo estable que le permita sobrevivir, aunque un empleo en el mundo de los frigoríficos y los mataderos perjudica su estabilidad emocional por las imágenes que se cruza.
💬 ”La película no es un panfleto tampoco, la idea era que no estuvieran los personajes todo el tiempo hablando de que no hay que comer carne y mostrar en un momento un poco de dónde viene la carne, pero nunca tratando de ser un panfleto ni de bajar línea, sino de mostrar un poco la crueldad que ocurre en esos lugares”, dijo Colman, quien escribió el guión junto a Sofía Castells.
📹 Colman contó que Castells “había tenido la idea de hacer un documental” pero él recomendó que “es más interesante hacer una ficción, para que llegue a más gente porque los documentales lo consumen los mismos veganos o vegetarianos; nadie quiere ver datos y todas esas cosas que hacen las ONG’s”. La idea fue, entonces, “hacer una ficción para, de alguna manera, incorporar al espectador que no está tan en el tema, con una película más de suspenso, un thriller, con una cosa medio distópica, apocalíptica, porque es en pandemia la película. Queríamos mostrar esa cosa posapocalíptica que estaba dando vuelta también”.
✔️ Para cerrar, el director contó que filmar en un matadero fue “lo más terrible”: “Todo el mundo debería pasar por ahí porque te modifica estar en ese lugar”. Cabe destacar que "Reina Animal" es el primer largometraje argentino con producción sustentable, atendiendo al protocolo de rodajes sustentables que brinda la Asociación de Productorxs Audiovisuales de Córdoba (APAC).
#Cuchá #CineCordobés</t>
  </si>
  <si>
    <t>https://www.instagram.com/p/CzUpoLVxEsQ/</t>
  </si>
  <si>
    <t>📌 El 5 de noviembre de 1983 ve la luz el disco “Clics Modernos”, la obra cumbre de Charly Garcia. Grabado íntegramente en Nueva York, es un disco rupturista que reinventó la estética sonora del rock nacional argentino. Trabajo que contó con Joe Blaney, ingeniero de sonido y figura clave de algunos de los discos más importantes de la música internacional.
🎶 Con una lista de temas compuesta por “No soy un extraño”, “Los dinosaurios”, “Ojos de Video Tape” o “Plateado Sobre Plateado”, el disco es una expresión y un grito político de Garcia. Una representación de los años más duros que le tocó vivir a la Argentina. 
👉 Hoy, en homenaje al músico, se inaugura en pleno Chinatown neoyorquino el Charly Garcia Corner. La mítica esquina donde el artista fue retratado para la tapa de Clics Modernos. Por su parte, se estableció en Nueva York el 6 de noviembre como el Charly García Day.
La historia cuenta que Garcia junto al fotógrafo Uberto Sagramoso, salieron a caminar por el tradicional barrio de Nueva York, el Greenwich Village. El objetivo parecía fácil: debían encontrar una locación perfecta para la tapa del próximo disco de Charly. Ya estaban las canciones compuestas y grabadas, ya estaba la estética vinculada al new wave y por sobre todas las cosas, el álbum ya tenía título: Nuevos Trapos. Algo sucedió cuando llegaron al cruce de las calles Walker St. y Cortlandt Alley. Un mural del barrio industrial llamó la atención del músico y del fotógrafo. ✅️
🎶 Ese mural en el que aparecía una sombra humana, cambió los planes del artista. Ya tenía la tapa de disco que tanto estaba buscando, pero también había conseguido el nombre que terminaría de moldear la idea que quería transmitir. Ya no se llamaría más “Nuevos Trapos”, acababa de nacer: Clics Modernos.
El mural, dijo Charly años más tarde, le hacía acordar a las pinturas sobre los desaparecidos de Argentina. El “Shadowman” era obra del artista Richard Hambleton, el cual contaba con un graffiti con la frase Modern Clix de una banda de punk local. 
#Cuchá</t>
  </si>
  <si>
    <t>https://www.instagram.com/p/CzUXxgDRkDA/</t>
  </si>
  <si>
    <t>Los organismos de Derechos Humanos, en conjunto con el Gobierno de la provincia de Córdoba y la municipalidad de Malagueño, señalizaron el sitio de memoria “La Perla Chica”. Un espacio que funcionó como anexo al centro de detención, tortura y exterminio “La Perla”, durante la última dictadura cívico-militar. 
En “La Perla Chica” estuvieron secuestrados, torturados y desaparecidos decenas de militantes políticos, sociales y sindicales. En este espacio también se alojó transitoriamente a las personas que estaban en cautiverio en otros centros clandestinos de detención durante el Mundial de Fútbol de 1978. El objetivo era ocultar el genocidio que estaba llevando a cabo el estado argentino, frente a la visita de la Cruz Roja Internacional y de la Comisión Interamericana de Derechos Humanos. 
foto: Espacio para la Memoria La Perla 
#Cuchá</t>
  </si>
  <si>
    <t>https://www.instagram.com/p/CzTnK5QubdH/</t>
  </si>
  <si>
    <t>✅ Paleontólogos e investigadores del CONICET dieron a conocer a "Azhdarchidae", un nuevo dinosaurio que sorprende al mundo con una antigüedad de 100 millones de años, se trata del reptil volador de mayor tamaño que existió en la historia de la Tierra que dominó los cielos durante la era de los dinosaurios. 
ℹ️ Los restos fósiles fueron hallados a orillas del embalse Ezequiel Ramos Mexia en Río Negro, en las rocas de la Formación Candeleros (100-90 millones de años de antigüedad). El especimen tenía un tamaño de 4 metros y era un reptil volador de la especie Pterosaurio, del Cretácico medio.
▶️ Los azhdárquidos son un subgrupo de pterosaurios que contaban con cuellos excesivamente largos y gran altura al pararse sobre sus patas. En Argentina se conocen otros azdárquidos, como el Aerotitan sudamericanus, también de Río Negro, pero mucho más reciente (70 millones de años de antigüedad), y Thanatosdrakon amaru (85 millones), de la provincia de Mendoza, el cual es uno de los azdárquidos más completos y que habría alcanzado cerca de 9 metros de envergadura.
📖 Los pterosaurios (en griego significa “lagartos con alas”) dominaron los cielos de los Períodos Jurásico y el Cretácico, e incluyeron al mayor vertebrado volador conocido: el Quetzalcoatlus del Cretácico tardío.
🧷 La aparición del vuelo en los pterosaurios fue independiente de la evolución del vuelo en aves y murciélagos; los pterosaurios no están estrechamente emparentados ni con las aves ni con los murciélagos, por lo que constituyen un ejemplo clásico de evolución convergente.
📌 Antes se pensaba que los pterosaurios no estaban bien adaptados para el vuelo activo y que dependían en gran medida del planeo y del viento para mantenerse en el aire. Sin embargo, a partir del análisis de las características esqueléticas de los pterosaurios, ahora se sabe los pterosaurios tenían huesos huecos, cerebros grandes con lóbulos ópticos bien desarrollados y varias crestas en los huesos a las que se unían los músculos del vuelo. Todo ello concuerda con un vuelo propulsado por aleteo.
#Cuchá #RíoNegro
#Azhdarchidae</t>
  </si>
  <si>
    <t>https://www.instagram.com/p/CzOxG1dORpK/</t>
  </si>
  <si>
    <t>El 3 de noviembre de 1995 por la mañana, se inició una serie de tres explosiones en la Fábrica Militar de Río Tercero que, a su vez, desencadenaron el estallido de miles de proyectiles de guerra. Las detonaciones se extendieron durante todo el día y causaron la muerte de siete personas, todas ajenas a la planta. Además, hubo más de 300 heridos. Debido a la ubicación de la fábrica, el hecho afectó directamente a la ciudad: decenas de casas quedaron completamente en ruinas y toda el área urbana quedó sembrada de escombros, esquirlas y municiones de guerra. Los vecinos debieron autoevacuarse y durante años sufrieron severas secuelas psicológicas. 
Ese día, el entonces presidente Carlos Menem brindó una conferencia de prensa donde dijo que las explosiones habían sido un accidente. Cuando un periodista preguntó por la posibilidad de un atentado, Menem respondió "le estoy diciendo que no, descártelo totalmente, es un accidente. Se trata de un accidente y no un atentado. Ustedes tienen la obligación de difundir esta palabra". A pesar de que resultaba precipitado asumir que se tratara de un accidente y que varios hechos sospechosos sugerían la necesidad de investigar la posibilidad de que un atentado, la teoría del accidente dominó por completo la investigación judicial.
Luego de 16 años de una investigación repleta de irregularidades y presiones políticas, un tribunal concluyó que personas desconocidas con conocimientos de explosivos ingresaron a la fábrica para causar las explosiones de manera intencional, con el objetivo de ocultar las maniobras de ventas ilegales de armamento a Ecuador y Croacia. Las pericias determinaron que se buscó de manera deliberada que la onda expansiva de la explosión se dirigiera hacia el sudeste de las instalaciones, ya que en ese momento los empleados estaban en la zona oeste cobrando sus salarios.
En 2014 se dictó sentencia y hubo cuatro condenados. Carlos Menem nunca llegó a juicio, debido a una serie de apelaciones. Recién en 2015 se aprobó una ley para indemnizar a los damnificados. La creación de la Universidad Nacional de Río Tercero, aprobada este año, alivia las heridas abiertas de una onda expansiva que ya lleva 28 años.</t>
  </si>
  <si>
    <t>https://www.instagram.com/p/CzMNaCkO9d5/</t>
  </si>
  <si>
    <t>👩‍🏭 Al oeste de la ciudad de Córdoba, algunas vecinas del barrio El Sauce tomaron la posta y empezaron a hacerse cargo de tareas que históricamente (y por mandato social) asumen los hombres. Así nació @molo.nas , un proyecto socio-productivo que desde 2019 viene formando y dando trabajo a quienes se interesan en estos labores.
💬 "Somos un grupo de mujeres que realiza trabajos de construcción, carpintería, albañilería, plomería…", explica una de las 12 participantes de Molonas. La actividad laboral que llevan a cabo es el resultado de talleres formativos que les permiten adquirir conocimientos sobre las características y usos tanto de las herramientas como de los materiales. Además de estas tareas, ofrecen productos que fabrican en el taller de construcción, como macetas, huerteros y elementos para el hogar.
🧱 Pero además de ser un espacio formativo y laboral, para las vecinas comprometidas en Molonas, participar de manera cooperativa en el impulso de un emprendimiento de construcción representa un momento de ruptura con la rutina diaria en el hogar, permitiéndoles distanciarse de los roles socialmente establecidos. Por esta razón, valoran en gran medida la posibilidad de "escapar de las tareas domésticas" y "compartir con sus compañeras", entre otros motivos que consolidan la propuesta. 
📲 Nota completa en cucha.com.ar 👉 (link en la bio)</t>
  </si>
  <si>
    <t>https://www.instagram.com/p/CzKYv-CrZkm/</t>
  </si>
  <si>
    <t>👍 El sábado 4 y domingo 5 de noviembre se realizará la celebración del Día de los Muertos, un evento que se propone dar a conocer la cultura y la tradición mexicana y recordar a los difuntos. 
📌 Inicialmente estaba previsto que se celebrara el 1 y 2 de noviembre que es la fecha de los días de los Fieles Difuntos y de Todos los Santos, pero como se pronosticaban lluvias, se pasó para el fin de semana.
ℹ️ El evento será de 17 A 22 hs en la Plaza Pueblo la Toma (frente al Cementerio San Jerónimo) y habrá música, gastronomía, feria, conversatorios, altares y ofrendas.
✅ En la creencia popular, las personas fallecidas regresan estos días a visitar a sus deudos y los vivos conviven y disfrutan ofreciéndoles sus alimentos y bebidas favoritas. El Día de los Muertos emerge en las civilizaciones precolombinas, sin embargo con los años se produjo una mixtura con las tradiciones cristianas, lo que da como resultado que en las celebraciones se unan símbolos católicos -como la cruz y los rezos- con el originario culto a los muertos. Además, se mezcla la festividad de la música y los cantos con el cementerio como lugar de descanso de los ancestros.
🤝 El evento es organizado por la @comunidadmexicanacba e invitan las comunidades de Venezuela, Perú, Bolivia, Ecuador, @pueblopaseodelatoma, @lapiojeracc y @alberdicentrovecinal.
#Cuchá #DíaDeLosMuertos</t>
  </si>
  <si>
    <t>https://www.instagram.com/p/CzJZ7fWOeLx/</t>
  </si>
  <si>
    <t>📽️ La tercera edición del Festival de Cine de Córdoba llegó a su fin y ya se conocen los ganadores. En largometrajes, el reconocimiento mayor fue para “Viento del Este” de Maia Gattás Vargas y la Mención de Honor para “El Santo" de Agustín Carbonere. 
🎬 "Viento del Este" es un documental en el que la directora reconstruye la historia de su familia, desde Bariloche y el Río de la Plata hasta Palestina. Maia viaja a Cisjordania y, entre las ruinas de las casas derrumbadas por la ocupación israelí y las aguas del río Jordán, encuentra una señal del destino en el nombre de su familia. El jurado la reconoció por su sensibilidad en la búsqueda y el entramado de imágenes de archivo y exploraciones en la construcción de una identidad tanto personal como histórica.
🎥 Por su parte, "El Santo" cuenta la historia de un curandero que atiende en el fondo de una galería en ruinas. Sus técnicas de curación son extravagantes y perturbadoras, sin embargo, se volverá popular y generará un culto en torno a él, que irá creciendo y convirtiéndose en santo a los ojos del resto. Pero esa fama terminará siendo su propio infierno. 
🎞️ También se entregaron reconocimientos en la categoría cortometrajes. Aquí el ganador fue “Buscar Trabajo" de María Aparicio, que fue reconocido por su exhaustivo reelevamiento de imágenes del siglo XX y una acertada selección del informe de Bialet Massé, que deja entrever la voz autoral de la realizadora y su compromiso con el presente.
▶️ La mención de honor se la llevó “Carga Animal” de Iván Bustinduy, por su rigurosa construcción narrativa, la creación de atmósferas ominosas a través del fuera de campo, el coqueteo con el fantástico y una encrucijada sugerida a través de la solidez actoral de su protagonista.
#Cuchá #FeCC2023 #Cine 
#VientoDelEste #FestivalDeCineCórdoba</t>
  </si>
  <si>
    <t>https://www.instagram.com/p/CzHrYWMRH1a/</t>
  </si>
  <si>
    <t>Este próximo viernes 3 de noviembre se realizará una nueva edición de la noche de los museos. ✨ Bajo el lema “Ciudad y democracia”, museos de la Universidad Nacional de Córdoba (UNC), del Gobierno provincial, la Municipalidad de Córdoba y museos invitados de toda la provincia, abrirán sus puertas al público para disfrutar de actividades en horarios nocturnos. ✔️
📍 Se podrá acceder a muestras, colecciones, propuestas artísticas y recorridos guiados. El evento se realizará de 20:00 a 01:00 horas con entrada libre y gratuita. Por su parte, la Municipalidad de Córdoba dispuso de un circuito de transporte público gratuito para el libre acceso a los diversos museos.
Si querés conocer la grilla completa de museos y espacios artísticos, entrá a 👉🏽 www.cucha.com.ar o al link de la Bio. 
#cuchá</t>
  </si>
  <si>
    <t>https://www.instagram.com/p/CzGsT15OvHe/</t>
  </si>
  <si>
    <t>✔️ El escenario político cordobés está agitado, ya que las principales fuerzas provinciales quedaron afuera de los partidos que se enfrentarán en el ballotage. Mientras que Schiaretti y Llaryora están de viaje en Medio Oriente y evitan posicionarse, distintos representantes del peronismo cordobés comenzaron a tomar postura a título personal. En Juntos por el Cambio sucede algo similar, la dirigencia desliza un tímido "ni con uno ni con otro", pero segundas y terceras líneas hacen sus propias apuestas.
▶️ En Hacemos por Nuestro País el posicionamiento más relevante fue el de la diputada nacional Natalia de la Sota, a quién en las últimas horas se le sumó Adriana Nazario. La postura que tomó el intendente "cordobesista" de la única ciudad grande de la provincia en la que se impuso Schiaretti en las generales. El rol del Partido Socialista, socio clave de Hacemos por Nuestro País a nivel nacional. También la palabra de la vicepresidenta de la Legislatura provincial, una persona muy cercana a la senadora nacional Alejandra Vigo. 
📌 En tanto, Juntos por el Cambio recrea las mismas tensiones que se dieron a nivel nacional tras el apoyo de Macri y Bullrich a La Libertad Avanza. La UCR quedó entrampada entre la ruptura con Macri, los ataques de Milei a sus figuras y su rivalidad con el peronismo. Los principales dirigentes acudieron a la cumbre nacional donde optaron por la neutralidad. No obstante, en las segundas líneas no todos son partidarios de la prescindencia y algunos apuestan por la candidatura del libertario. La palabra de un intendente de peso y el comunicado de cuatro expresidentes de la Juventud Radical. El legislador Dante Rossi modera su discurso, tras sus dichos a minutos de conocerse los resultados. El juego de Luis Juez y la postura de la Coalición Cívica.
ℹ️ Cada vez falta menos para el ballotage y la maquinaria política cordobesa está a toda marcha. Lee la nota completa a través del link de la bio o ingresando a 👉 www.cucha.com.ar. 
#Cuchá</t>
  </si>
  <si>
    <t>https://www.instagram.com/p/CzFIpFSxunW/</t>
  </si>
  <si>
    <t>👩‍🏭 Se estima que más de ocho millones de trabajadores y trabajadoras forman parte de lo que se conoce como "economía popular", es decir, individuos que se encuentran al margen del mercado laboral "convencional" y que han desarrollado una variedad de actividades con el objetivo de asegurar la subsistencia de sus familias.
🧑‍🌾 Se trata de ciudadanos que trabajan la tierra, cuidan vehículos, se dedican al reciclaje, fabrican productos artesanales, realizan tareas de limpieza en hogares particulares y elaboran alimentos, entre muchas otras acciones.
👉 Para @lucas.brunook , militante, abogado y Doctor en Ciencias Políticas, uno de los principales problemas estructurales que da origen a esta problemática tiene que ver con que “al capitalismo ya no le interesa generar empleo, y el neoliberalismo le propone a la sociedad que sea se propio capital de inversión. Esto conduce a una sociedad altamente individualizada, en la que hay muy pocas redes de colectivización de lo que se produce”💬.
✊ En este marco, la economía popular emerge como “un sujeto social que no encaja en los parámetros de producción de bienes y servicios tal como se entendía en el siglo XX, y que en la actualidad tiene muy pocos derechos y muy poco reconocimiento institucional, político y social". Esta realidad los coloca, por lo tanto, como un sector “totalmente excluido del sistema”. Frente a esta coyuntura, los vecinos “tienen que invertir su propio trabajo, no desde la lógica neoliberal de ‘ser tu propio jefe’, sino desde una lógica solidaria, colectiva y cooperativa", explica.
📢 Conversamos con Lucas Bruno sobre los orígenes de la economía popular, pero también sobre la actualidad y perspectivas a futuro de un sector cada vez más organizado en Argentina. Leé la entrevista completa en cucha.com.ar 👉 (link en la bio).</t>
  </si>
  <si>
    <t>https://www.instagram.com/reel/CzEH4y0O5Ie/</t>
  </si>
  <si>
    <t>🙌 ¡Llega una nueva edición de la Trashumante y tenemos un tremendo sorteo! 🎉🎊 La peña será el próximo sábado 4 de noviembre en Atenas (Alejandro Aguado 775) y, además del Raly Barrionuevo, actuarán Mery Murúa, Esquejes, Savia Mestiza y La Twity Vergara. 
📣 Participar del sorteo es bien fácil: tenés que etiquetar a la persona con la que te gustaría ir, darle like a esta publicación y seguir a Cuchá. Mientras más personas etiquetes, más chances tenés de ganar.
ℹ️ Vamos a publicar los resultados del sorteo el jueves al mediodía en nuestras historias de Instagram. Si querés conocer más sobre este evento que se organiza de manera colectiva, podés encontrar en el link de la bio una nota completa.
#Cuchá
#PeñaTrashumante #RalyBarrionuevo</t>
  </si>
  <si>
    <t>https://www.instagram.com/p/CzCgkBCRLHK/</t>
  </si>
  <si>
    <t>Hoy es el cumpleaños número 63 de Diego Armando Maradona, el cual es recordado y celebrado por millones de personas en todo el mundo. ⚽️
👉 Con tantas controversias como habilidades, el Diego supo ser, ante todo, auténtico. Como dijo en alguna conferencia de prensa: “yo soy blanco o negro, gris no voy a ser en mi vida”. Un hombre que abrazó las ideas de un mundo mejor, siempre posicionándose del lado de los más indefensos y humildes. ✅️
🇦🇷 El Pelusa de Villa Fiorito transitó su vida con una pelota de fútbol atada a sus pies, la cual le trajo sus mayores alegrías. Por eso, como reza la canción, “no hace falta más que entrecerrar los ojos, para verte gambetear”.
Feliz cumpleaños al cielo, Pelusa. 🥳
#Cuchá</t>
  </si>
  <si>
    <t>https://www.instagram.com/p/CzCAKu4xviz/</t>
  </si>
  <si>
    <t>💃🏻 Se viene una nueva Peña Trashumante
📅 El próximo sábado 4 de noviembre en Atenas (Alejandro Aguado 775) se dará lugar a la tradicional Peña Trashumante. Son 25 años de un espacio que se ha ganado un lugar en la grilla cultural de córdoba a puro esfuerzo, organizado desde el trabajo colectivo.
🎻 En esta edición, además del cierre a cargo de Raly Barrionuevo, estarán presentes Mery Murúa, Esquejes, Savia Mestiza y La Twity Vergara. Desde la organización prometen que habrá importantes sorpresas sobre el escenario. 
👉 Si queres saber más, te invitamos a leer la nota en cucha.com.ar, o ingresar al link en la biografía📱</t>
  </si>
  <si>
    <t>https://www.instagram.com/p/Cy8zq7cuKSf/</t>
  </si>
  <si>
    <t>ℹ️ Comenzaron los movimientos en el escenario político cordobés tras las elecciones generales. A través de un comunicado, el Movimiento Evita Córdoba manifestó su apoyo a Sergio Massa de cara al ballotage. El posicionamiento de la organización se da tras haber trabajado por la candidatura de Juan Schiaretti durante las PASO y las elecciones generales.
💬 "Segio Massa representa la posibilidad de la reconstrucción del país con una agenda fuertemente federal como planteamos desde Córdoba" señaló el legislador Mariano Lorenzo en diálogo con Cuchá. Y agregó: "tenemos una vocación marcadamente democrática y creemos en qye hay de zanjar la grieta. Estamos convencidos en la necesidad de construir un gobierno de unidad nacional".
📌 El Movimiento Evita Córdoba es una de las organizaciones con más presencia territorial en la provincia, sobre todo a través del trabajo de la economía popular. Cuenta con cooperativas de trabajo, asociaciones y referentes en distintas localidades, incluso en las últimas elecciones provinciales, su candidato ganó el municipio de Villa Parque Santa Ana.
🗨️ Lucas Bruno, otro de los referentes del Movimiento, manifestó: "nadie puede decir precisamente qué Massa es kirchnerista. Representa la posibilidad de un nuevo comienzo para la Argentina, con paz y justicia social, incorporando y jerarquizando las agendas postergadas como la economía popular y los excluidos de hoy".
✅ Podés leer la nota completa haciendo click en el link de la bio o ingresando a 👉 www.cucha.com.ar.
#Cuchá</t>
  </si>
  <si>
    <t>https://www.instagram.com/p/Cy6bqD1RWtr/</t>
  </si>
  <si>
    <t>Estados Unidos vuelve a ser foco de la crítica mundial por su sistema de libre portación de armas. Un nuevo tiroteo encendió las alarmas del país, mientras se vuelve a poner en tensión las ideas de la libertad por sobre las del libertinaje. Ideas en donde parece que todo está permitido, incluso asesinar a sangre fría a 22 personas y dejar 60 heridos. Esto sucedió el jueves en Lewiston, estado de Maine. 
En este marco, @juan.alfonso.cambas nos da su opinión sobre un país con libre portación de armas. Consecuencias del mercado y las malas decisiones políticas, poniendo especial atención en la simplicidad de adquirir un arma en los Estados Unidos.
 “Las normativas exigen muy pocos controles para la compra, en donde la legislación federal requiere de un mínimo de 18 años de edad para poder acceder a un revólver o un rifle semiautomático. Esta es una de las grandes paradojas estadounidenses, en donde es ilegal comprar cerveza hasta los 21 años, pero es legal comprar un rifle de asalto a los 18”.
Lee la nota completa en 👉 www.cucha.com.ar o a través del link de la bio.
#Cuchá</t>
  </si>
  <si>
    <t>https://www.instagram.com/p/Cy5wIrQuJl7/</t>
  </si>
  <si>
    <t>🤍 El gobernador Juan Schiaretti envió a la Legislatura de la Provincia un proyecto que contempla la construcción de un monumento conmemorativo dedicado a Sonia Torres, referente histórica de la lucha por los derechos humanos en Córdoba. El monumento será emplazado en la plazoleta de la Merced, frente al local de Abuelas de Plaza de Mayo. 
📢 A través de un comunicado, Schiaretti ratificó que “el Gobierno de la Provincia de Córdoba sostiene como política de Estado el proceso de Memoria, Verdad y Justicia iniciado por las Madres y Abuelas de Plaza de Mayo y otros organismos de Derechos Humanos y abrazado posteriormente por toda la sociedad argentina.”
✊ El gobernador sostiene además que “conmemorar el legado de Sonia Torres es importante en tanto refuerza en la sociedad cordobesa valores y conductas que aportan a la vigencia y fortalecimiento de la democracia en nuestra Nación”. Para el gobernador, Sonia "fue una de las tantas mujeres que, ante la desaparición forzada de sus hijos, en manos de la última dictadura, decidió emprender su búsqueda, debiendo desafiar a un gobierno de facto que gobernaba desde el odio y el terror".
🌹 Sonia Torres falleció el pasado viernes 20 de octubre a los 94 años. Los responsables del secuestro de Silvina Parodi, su hija, fueron condenados en el marco de la Megacausa La Perla. En ese juicio se pudo saber que su nieto había nacido en la Maternidad Provincial el 14 de junio de 1976.</t>
  </si>
  <si>
    <t>https://www.instagram.com/p/Cy4WaRUx2om/</t>
  </si>
  <si>
    <t>📚 El miércoles 1 de noviembre se presentará en Córdoba el libro "Malvinas en la geopolítica del imperialismo" de Sonia Winer. Se trata de una investigación que pone su mirada en el Complejo Industrial Militar británico y, a través de él, en la OTAN y sus alianzas con Estados Unidos para sostener el colonialismo en las Islas Malvinas y en el Atlántico Sur. 
📌 La presentación se realizará a las 17 hs, en el Aula 5 del edificio nuevo de la Facultad de Ciencias Sociales y contará con la presencia de Sonia Winer (autora), Carlos Juárez Centeno, Director de la Maestría en Relaciones Internacionales (CEA-FCS) y la participación especial de Daniel Filmus (Ministro de Ciencia, Tecnología e Innovación de la Nación).
🌎 Malvinas es un tema siempre presente en la memoria argentina pero también vigente por los intereses que hay en juego en la zona. Disputas que no solo se explican por la riqueza natural, petrolera, mineral y pesquera que cobija la región sino, también, por la confluencia de intereses cívico-militares por el control del Atlántico Sur, en un contexto internacional de recalentamiento en las relaciones entre bloques y grandes potencias. 
#Cuchá #Malvinas</t>
  </si>
  <si>
    <t>https://www.instagram.com/p/Cy3-D1bRUzM/</t>
  </si>
  <si>
    <t>📣 El sábado 28 de octubre a las 17hs se realizará el festival "Primavera 5" en el Centro Cultural del Paseo de las Artes en el marco del quinto aniversario de la asociación civil "Juntas por el Derecho a la Ciudad".
🏙️ Juntas es un agrupación de mujeres cordobesas que trabaja desde hace cinco años generando propuestas e intervenciones para lograr espacios públicos más accesibles, seguros y sustentables y alcanzar una ciudad más justa e inclusiva.
🎵 En el festival actuarán Cci Kiu y Guada Toledo, Eva Gou y Dj Gaba. La entrada es libre y gratuita, y la dirección del Centro Cultural es Pasaje Revol 299, barrio Güemes.
#Cuchá #Primavera5</t>
  </si>
  <si>
    <t>https://www.instagram.com/p/Cy3KnfwOacN/</t>
  </si>
  <si>
    <t>🎭 Visitas guiadas en el Teatro Comedia
👉🏽 Desde la Municipalidad de Córdoba invitan a conocer el recientemente reinaugurado Teatro Comedia a través de visitas guiadas
📌 Las visitas se pueden realizar los miércoles y viernes a las 17 horas, para el público en general. Mientras que los martes y jueves a las 10 horas se realizan las visitas escolares. En todos los casos, se debe llegar unos minutos antes.
💰 Los recorridos son gratuitos, abiertos a vecinos y turistas y están organizados por la Secretaría de Cultura de la Municipalidad de Córdoba.
🔎 Se podrá caminar los pasillos y conocer el extenso patrimonio histórico a través de los relatos acerca de lo sucedido durante más de un siglo.
📚 Las escuelas públicas y privadas de los niveles primario y secundario podrán asistir los días martes y jueves a las 10 de la mañana. El recorrido tiene una duración de 40 minutos.
👩🏻‍💻 Para la inscripción de los grupos, se deberá enviar un correo a visitasteatrocomedia@gmail.com con el detalle de la cantidad de alumnos, personas, el nombre de la institución, día de visita solicitada y responsable.
#Cuchá</t>
  </si>
  <si>
    <t>https://www.instagram.com/p/Cy1klGzxiwh/</t>
  </si>
  <si>
    <t>Luego de los resultados de las elecciones generales y ante los dichos de Javier Milei sobre el radicalismo y el expresidente Raúl Alfonsín, distintos dirigentes radicales cordobeses se manifestaron en contra de un apoyo al candidato presidencial para el balotaje. 
Marcos Carasso, presidente de la UCR Córdoba y diputado nacional, dijo "no la voy a caretear. Milei es el juego de la oca, es retroceder 70 casilleros". El legislador provincial de Juntos UCR, Dante Rossi, se expresó en la red social X/Twitter: "Está claro que no hay manera de que yo vote por alguien que insulta a Raúl Alfonsín, intenta privatizar la educación, la salud y las jubilaciones, desprecia a quienes tienen opiniones diferentes y apoya la libre tenencia de armas. Esa Argentina no es la que quiero". 
Por otra parte, el legislador provincial electo Gregorio Hernández Maqueda, representante de la Coalición Cívica en Córdoba, adelantó que de ninguna manera acompañarán a Milei en el balotaje. El partido liderado por Elisa Carrió emitió un comunicado para informar que no votarán por ninguna de las dos opciones. 
A nivel nacional, y a horas de que Patricia Bullrich anuncie que se alinea con Javier Milei de cara al balotaje del 19 de noviembre, Juntos por el Cambio se encamina a una ruptura.
#Cuchá</t>
  </si>
  <si>
    <t>https://www.instagram.com/p/Cy0wsl_Ov_8/</t>
  </si>
  <si>
    <t>✔️ Pasaron las elecciones generales y hubo un giro en los resultados, pero también en el arco narrativo de los candidatos. Lucas Bruno, doctor en Ciencia Política, analiza discurso y estética de quienes pasaron al ballotage, como posiciones enunciativas para proyectar la Argentina del futuro. 
✒️ "Mientras Milei dejaba de hablar de la casta y comenzaba a acudir al significante kirchnerismo para antagonizar, Massa subió sólo al escenario, sin ningún otro dirigente de su espacio, intentando mostrar su singularidad... Una confrontación sin explicitación, una confrontación desde varios registros que remiten más que a la enunciación del adversario a una práctica radicalmente antagónica".
💬 "Sergio Massa no es precisamente kirchnerista. Desde su posición enunciativa resuelve de una forma muy diferente a como lo hace Cristina Kirchner la confrontación política -sin que deje de estar presente este aspecto-, hasta su llamado al diálogo permanente, la construcción de consensos y la conformación de un “gobierno de unidad nacional”. Indudablemente tampoco es anti-kirchnerista. Massa es Massa, y de las PASO a las generales pudo mostrar su singularidad y aquí, a lo mejor, radicó la novedad y el acontecimiento... ¿estaremos frente a la emergencia de un nuevo bloque histórico que permita la reconstrucción hegemónica?"
▶️ Si querés leer la nota completa podés hacer click en el link de la bio o ingresá a 👉 www.cucha.com.ar 
#Cuchá</t>
  </si>
  <si>
    <t>https://www.instagram.com/p/CyzL4caRKCB/</t>
  </si>
  <si>
    <t>🌅 La Universidad Nacional de Río Cuarto firmó un protocolo de trabajo con el municipio y la Cooperativa de electricidad y servicios públicos de Alpa Corral para iniciar los estudios para reactivar la antigua central hidroeléctrica del lugar.
ℹ️ El proyecto de la central empezó en 1948, se puso en marcha en 1952 y funcionó aproximadamente hasta 1978. Se utilizó para abastecer de energía a los vecinos hasta que, por el crecimiento del pueblo, quedó chica y cayó en desuso. Hoy, las nuevas tecnologías aplicadas a las turbinas permiten hacer más eficiente la producción de energía, de una fuente limpia y renovable. La central se ubica al sur de la villa y el paredón de captación de agua justo debajo del nuevo puente de la ruta provincial 3, sobre el río Las Barrancas.
✔️ Durante un año, y con tareas que se subdividirán en tres etapas, se llevarán a cabo los estudios que darán paso a la concreción de un proyecto que sirva al Municipio y a la Cooperativa de la localidad como directriz al momento de encargar la intervención de la obra. La primera instancia tendrá por fin establecer un análisis del impacto ambiental. La segunda investigará cómo hacer una obra que permita aprovechar la capacidad de generación que pueda entregar el río. Y la última se centrará en definir qué maquinaria de generación resulta más apropiada para implementar, considerando que la antigua turbina que operó desde mediados del siglo pasado ha quedado obsoleta.
♻️ Aunque no alcanzaría para abastecer a la totalidad de los vecinos, lo que se genera sería inyectado directamente en la línea y le permitiría al pueblo comprar menos energía. 
#Cuchá</t>
  </si>
  <si>
    <t>https://www.instagram.com/p/CyyblUOuum1/</t>
  </si>
  <si>
    <t>💉 El laboratorio Takeda confirmó que en pocas semanas la vacuna contra el dengue estará disponible en el país para ser administrada bajo prescripción médica en los principales centros de vacunación. El producto ya fue aprobado por la Administración Nacional de Medicamentos, Alimentos y Tecnología Médica (ANMAT) a finales de abril de este año.
🦟 El dengue es una enfermedad viral transmitida por mosquitos, principalmente el “Aedes aegypti”. Desde hace varios años representa una amenaza importante para la salud pública en gran parte de América Latina, y ha sido una de las principales causas de hospitalización y mortalidad en niños y adultos en varios países, incluyendo Argentina.
⚕️ Esta nueva vacuna podrá ser administrada, con prescripción médica, a cualquier persona a partir de los 4 años, con o sin antecedentes de dengue, sin necesidad de realizar análisis de sangre confirmatorios. El esquema completo incluye dos dosis que deben ser aplicadas con un intervalo mínimo de 3 meses.
💲 Además, tendrá un costo similar al de otras vacunas disponibles en el mercado. Según se ha informado, algunas obras sociales podrían ofrecer descuentos a sus afiliados, que podrían llegar hasta el 40%.
💬 Según comunicó el laboratorio fabricante, “la seguridad y eficacia de la vacuna tetravalente contra el dengue del laboratorio Takeda cuenta con un respaldo de 5 años de estudio clínico denominado TIDES, que incluyó más de 20 mil voluntarios y demostró excelentes resultados. Participaron del ensayo 5 países endémicos de dengue de Latinoamérica (Brasil, Colombia, República Dominicana, Nicaragua y Panamá) y 3 de Asia (Sri Lanka, Tailandia y Filipinas). Como principales conclusiones, la aplicación de 2 dosis de la vacuna evidenció una reducción del 84% en las hospitalizaciones por dengue y una disminución del 61% los casos de dengue sintomático”.</t>
  </si>
  <si>
    <t>https://www.instagram.com/p/Cyx9bO7umYU/</t>
  </si>
  <si>
    <t>Si bien el presidente será definido en el balotaje del 19 de noviembre, ayer se eligieron nueve bancas de Córdoba en la Cámara de Diputados. La gran elección de Juan Schiaretti consiguió tres diputados, por lo que suma dos bancas con respecto al 2019. El liberalismo cordobés, que hasta ahora no tenía representación en el Congreso, también logró tres diputados. Juntos por el Cambio perdió cuatro parlamentarios, ya que en esta elección solo consiguió dos. El peronismo nacional también perdió representación en Córdoba: de tres diputados, quedarán dos. 
Los nuevos representantes de Córdoba en la Cámara Baja son:
🔵 Carlos Gutiérrez, Alejandra Torres y Juan Brügge por Hacemos por Nuestro País.
🟣 María Celeste Ponce, Gabriel Bornoroni y María Cecilia Ibáñez por La Libertad Avanza.
🟡 Luis Picat y María Belén Avico Juntos por el Cambio.
🟢 Gabriela Estévez por Unión por la Patria. 
A nivel nacional, Unión por la Patria tendrá 105 bancas, Juntos por el Cambio 94, La Libertad Avanza 38, el Frente de Izquierda 5 y Hacemos por Nuestro País 4. Otros bloques provinciales obtuvieorn un total de 8 diputados. Ninguna fuerza tendrá quórum propio, ya que se necesitan 129 representantes. No es un escenario sencillo para ningún espacio, pero el funcionamiento de la Cámara Baja va a depender de las dinámicas y los acuerdos que puedan llegar a generarse entre los distintos bloques. 
#Cuchá</t>
  </si>
  <si>
    <t>https://www.instagram.com/p/CywnSieRlvw/</t>
  </si>
  <si>
    <t>Cumple 72 años Charly Garcia. 🥳 Uno de los más influyentes exponentes de la música argentina y de habla hispana. Lo recordamos con cuatro momentos de su infancia que marcaron al músico. 🙌
🎶 A los 5 años de edad, el pequeño Carlos Alberto García Moreno sorprendió a sus familiares en el piano de la casa. La destreza del niño concluyó, años más tarde, en que tenía oído absoluto. 👂Una capacidad de identificar las frecuencias sonoras (las notas musicales) sin ayuda de algún elemento o referencia externa. 
🎶 En un viaje por Europa que realizaron sus padres, una crisis nerviosa desató el vitíligo. 🥸 Una rara enfermedad de pigmentación de la piel que el músico llevaría a lo largo de toda su vida y le da el particular bigote bicolor. 
🎶 Para el pequeño Carlos, el piano se convirtió rápidamente en un elemento cotidiano. Esto lo llevó a completar una carrera maratónica en el Conservatorio Thibaud Piazzini de Buenos Aires. 🎼 Recibiendo, a los 11 años, el título de profesor de teoría o solfeo.
🎶 En el año 1964, con tan solo 13 años, el entonces estudiante de piano y música clásica, escuchó una banda que cambió su vida para siempre: The Beatles. 🎸El niño prodigio abandonó los estudios en música clásica y el rock entró en su vida. Ya nada volvería a ser igual para el pequeño Carlitos, quien de a poco comenzaba a convertirse en Charly.
#Cuchá</t>
  </si>
  <si>
    <t>https://www.instagram.com/p/Cyvq9K8uDC5/</t>
  </si>
  <si>
    <t>Desde la mañana y hasta las 22hs se desarrolla el velorio de Sonia Torres, en su casa ubicada en Manuel de Falla 7384. Su partida generó una gran cantidad de saludos y sentimientos de afecto para quién fuera una historica militante por los DDHH en la provincia.
Sonia Torres tenía 94 años e inició la búsqueda de su hija, Silvina Parodi de Orozco, cuando esta desapareció a manos del terrorismo de Estado en la década del '70. Durante su secuestro, Silvina dio a luz en cautiverio, Sonia dedico su vida a la búsqueda de su nieto. 
Un importante grupo de militantes políticos, de organizaciones sociales y de derechos humanos se congregaron para despedir a la histórica referente de Abuelas de Plaza de Mayo.
En las primeras horas de la mañana se acercó el gobernador Juan Schiaretti, a quien se lo veía notablemente emocionado. En diálogo con la prensa señaló que "Sonia Torres era un canto a la vida, un ejemplo para todos los cordobeses". También fue tajante al confirmar que la Provincia seguirá acompañando a los organismos de DDHH en sus luchas.
Minutos después, se hizo presente el actual viceintendente Daniel Passerini, quién declaró: "es una perdida irreparable y en un momento especial. Transformó el dolor en lucha. Hoy venimos todos a abrazar a Sonia para garantizar la democracia, la memoria y que vamos a seguir su lucha".
En sus últimas declaraciones publicas, Sonia había comentado que quería hacer una gran choripaneada el día que encontrara a su nieto. En este marco, y para cumplir con su sueño, se encendió el fuego en plena calle. 
La familia confirmó que el lunes a la mañana se realizará una caravana hasta el cementerio en donde se la cremará. Las cenizas de Sonia serán llevadas a Villa Dolores.
#Cuchá</t>
  </si>
  <si>
    <t>https://www.instagram.com/p/CyrBHRQxD8o/</t>
  </si>
  <si>
    <t>Dedicó más de la mitad de su vida a la búsqueda de su nieto, nacido en cautiverio y apropiado por la dictadura. Su hija Silvina Parodi y su yerno Daniel Orozco fueron secuestrados en marzo de 1976. Silvina tenía 20 años y estaba embarazada de seis meses y medio. Por testimonios de testigos, Sonia supo que el bebé nació el 14 de junio en la Maternidad Provincial. Desde ese momento, emprendió una búsqueda incansable, primero sola y luego a través de Abuelas de Plaza de Mayo Filial Córdoba. Golpeó la puerta de la D2, se enfrentó a represores y asesinos, colaboró con la búsqueda de los otros nietos apropiados. 
"Mi deseo más grande es poder abrazarte y descubrir juntos el amor que unió a tus padres y que vive en vos y en mí. Este año cumplo 94 años, quiero festejarlo con vos, brindando por nuestro encuentro. Tengo tatuada en el corazón la esperanza", dijo en una conmovedora carta a su nieto. 
Era la última Abuela de Plaza de Mayo que quedaba viva en Córdoba. Su partida deja un vacío imposible de llenar, pero su legado vivirá para siempre en nuestros corazones. Su compromiso y su fortaleza dejan una huella imborrable. Hasta siempre, Sonia querida. Descansa en paz. 
#Cuchá</t>
  </si>
  <si>
    <t>https://www.instagram.com/p/CyosKFSR2vc/</t>
  </si>
  <si>
    <t>🪚 Javier Milei confirmó que, de ser presidente, vendería YPF, Vaca Muerta y Trenes Argentinos. Estas declaraciones son de las más fuertes en lo que respecta a su política de privatizaciones y se suman a lo que dijo sobre vender el Banco Nación, Aerolíneas o privatizar otras áreas del Estado.
🚉 Después de que el Gobierno anunciara que los usuarios podrán elegir si mantienen o no el subsidio en las tarifas de transporte público, le consultaron a Milei si el funcionamiento de los trenes debería dejar de ser público, y aseveró: “Sí, absolutamente. De hecho, cuando teníamos el mejor sistema ferroviario del mundo era inglés”.
🚈 Los ferrocarriles argentinos ya fueron privatizados por Menem, en un proceso que terminó arrasando con una de las redes ferroviarias más grandes del continente y destruyó cientos de pueblos del interior. 
💬 Por otra parte, en una entrevista con Chiche Gelblung, Milei reafirmó su intención de vender la petrolera estatal: "YPF, primero la tenés que racionalizar, y después se vende". El periodista le consultó si también vendería Vaca Muerta, a lo que respondió "sí, ¿cuál es el problema?". Gelblung retrucó "no podés vender Vaca Muerta, es un recurso de la provincia", a lo que el libertario dijo "le buscas la forma de privatizarlo y se vende".
ℹ️ Cabe mencionar que Vaca Muerta es la segunda reserva de shale gas del mundo y la cuarta en petróleo no convencional. Además, desde la construcción del gasoducto Néstor Kirchner, tanto la producción como la proyección aumentaron notablemente. Con YPF, Milei busca desmembrarla en unidades de negocio, entre las que están  YPF Tec (litio), YPF Luz (energía renovable), YPF Agro ( fertilizantes). El plan se asemeja al decreto firmado por Menem en 1990, que transformó la empresa Sociedad de Estado en Sociedad Anónima y avanzó hasta su venta en 1993. 
✔️ Este debate se da mientras que los conflictos bélicos en Medio Oriente y Ucrania generan una escasez de estos recursos. Además, se suman las tensiones existentes entre las potencias como Estados Unidos y Europa con China, Rusia e India. En ese contexto, con las privatizaciones se ponen en disputa los intereses de grandes compañías.
#Cuchá</t>
  </si>
  <si>
    <t>https://www.instagram.com/p/CyoVJQDxQCI/</t>
  </si>
  <si>
    <t>📣 El Poder Ejecutivo enviará al Congreso en los próximos días un proyecto de ley que busca convertir en política de Estado la implementación de PreViaje, el programa de preventa turística que devuelve el 50% de los gastos y que ya ha movilizado a 7,5 millones de argentinos, con un impacto económico superior a los $790 mil millones en sus cinco etapas.
🤝 El proyecto fue anticipado por el ministro de Economía y candidato a presidente, Sergio Massa, y el ministro de Turismo y Deportes, Matías Lammens, junto al gobernador de San Luis en tierras puntanas.
💼 La Ley incluye además una serie de incentivos destinados a la promoción del empleo, las inversiones y la formación en la actividad turística. Entre los que se destaca la deducción de contribuciones patronales para la incorporación de nuevos trabajadores y trabajadoras del sector turístico.
💰 Para incentivar las inversiones, se establecerá un bono de crédito fiscal equivalente al 30% del monto de las inversiones, ascendiendo al 40% para las pequeñas y medianas empresas y al 50% para las microempresas.
💵 Además, se incluirá un dólar especial para inversiones en el sector. El esquema permitiría, al igual que en el agro, liquidar el 25% de los dólares a precio "contado con liqui."
✈️ La quinta edición movilizó a más de 1,5 millones de turistas, un 15% más que el año pasado y un incremento superior al 40% con respecto a la pre-pandemia, generando un impacto económico de $111.145 millones, según informó la Confederación Argentina de la Mediana Empresa.
🎉 En Córdoba, los destinos más visitados del PreViaje 5 fueron Carlos Paz, Villa General Belgrano, La Cumbrecita y Santa Rosa de Calamuchita, con ocupación plena de sus plazas. 🌟</t>
  </si>
  <si>
    <t>https://www.instagram.com/p/CynqHHsOOzh/</t>
  </si>
  <si>
    <t>El mes del Diego es una congregación maradoneana que se celebra desde hace 10 años. ⚽️ Una iniciativa cuyo objetivo es homenajear a Maradona mediante actividades culturales, literarias y audiovisuales. ✅️
👉 Bajo el slogan “Amores del pueblo”, este año el festejo contará con un espacio multisensorial para revivir el gol que Diego le convirtió a los ingleses, 😍 con la particularidad de hacerlo con los ojos vendados. A su vez habrá stands con tatuadores, poesía, serigrafía, peluquería y un espacio para venta de remeras y libros. Todo en torno a la figura del 10.
🗓 El evento será este viernes 20 de octubre desde las 18:00 horas en el Mercado Alberdi. La entrada es libre y gratuita. 
#Cuchá</t>
  </si>
  <si>
    <t>https://www.instagram.com/p/CymWtqOx0eB/</t>
  </si>
  <si>
    <t>🙌🏼 La nueva Ley de alquileres ya comenzó a regir luego de su sanción en la cámara de Diputados de la semana pasada. 
✍🏼 Los contratos de alquiler deberán cumplir con los requisitos dispuestos por la ley: Tener un plazo mínimo de tres años y prevé una actualización semestral con el índice “Casa Propia”.
💰 La nueva norma prohíbe la fijación del valor de los alquiles en dólares o cualquier otra moneda que no sea nacional.
💸 Mientras que los ajustes de los alquileres no se podrán realizar en un plazo inferior a los 6 meses. Hasta la pasada ley, estos reajustes eran anuales. La propuesta de Juntos por el Cambio era de realizar una actualización del alquiler cada cuatro meses, propuesta modificada en el Senado.
📊 El mecanismo de aumento estará regido por el índice “Casa Propia”, utilizado para la actualización de las cuotas de los diferentes créditos del Programa Federal Casa Propia y Procrear II. En los últimos dos años, este índice se ajusta por salario y no por la inflación. Así se busca garantizar que el aumento del alquiler no genere un gran impacto en la finanza del inquilino.
⛱️ El plazo mínimo de tres años no rige para el alquiler temporario con fines turísticos, el cual tendrá un límite de tres meses para no quedar encuadrado bajo la ley.</t>
  </si>
  <si>
    <t>https://www.instagram.com/p/Cyl9TgOx_1-/</t>
  </si>
  <si>
    <t>El juez Miguel Hugo Vaca Narvaja, dispuso el procesamiento y la prisión preventiva para Álvaro Juan Aparicio Díaz por abuso sexual y trata de personas, reducción a la servidumbre y asociación ilícita. Mientras que a su esposa, Carolina Canes, se la acusa de ser cómplice en las técnicas de sometimiento y captación de víctimas.
La causa de los "Sanadores Egipcios" se dio a conocer en 2021 cuando salieron a la luz las maniobras delictivas de esta secta ubicada en Villa Cura Brochero. Aparicio Díaz, de nacionalidad uruguaya, se presentaba como el “licenciado Ahú Sari Merek” y durante varios años se hizo pasar por psicólogo, daba cursos y hacía terapia de “sanación egipcia”.
También ofrecía viajes costosos a las Pirámides que eran guiados por él mismo. Falsificaba sus propios diplomas y dictaba clases online, que eran cobradas en dólares, bajo el speach de “Aprender a pensar” o “El Secreto de la Vida”.
Díaz junto a su esposa instalaron su "Fundación" en Traslasierra. Allí atraían a personas con problemas de salud físical o mental, que buscaban paliativos. Se aprovechaba de su situación de vulnerabilidad para que desembolsen enormes sumas de dinero. Se hacía llamar "maestro" y los hacía trabajar gratis para él.
“Poco a poco fui captada; era mi ‘maestro’, mi ‘psicólogo’ y mi ‘padre' según sus dichos", cuenta una de las víctimas. Otra agrega: “Logró que me alejara de mi familia, de mis amigos y hasta de mi pareja. Se quedó con nuestra economía individual y en el camino perdí un embarazo, lo cual me hizo más vulnerable a sus dichos".
Previo al aislamiento por la pandemia, Díaz declaró el 'fin de la sociedad' y convocó a sus seguidores a Pozos Azules, el campo de Cura Brochero donde se iban a proteger. De ese periodo una víctima cuenta: “Vivíamos en condiciones totalmente indignas. Algo parecido a un rancho, sin agua, luz ni calefacción. Pasaba días sin bañarme".
Cuando los atraparon, detuvieron a 11 personas, armas, municiones y enormes sumas de dinero. Durante el proceso muchas personas fueron desestimadas cuando se comprobó que eran víctimas de trata y manipulación psicológica. Algunas denunciaron haber sido abusadas sexualmente.
#Cuchá</t>
  </si>
  <si>
    <t>https://www.instagram.com/p/Cyjvl48RwmY/</t>
  </si>
  <si>
    <t>Lilia Lemoine, candidata a diputada nacional por la provincia de Buenos Aires de La Libertad Avanza y asesora de Javier Milei, dijo que su primer proyecto de ley en el Congreso será para que los hombres puedan decidir si quieren hacerse cargo de sus hijos. 
Para Lemoine, las mujeres "tienen el privilegio de poder matar a sus hijos y renunciar a ser madres" mediante el aborto legal, por lo que "no le parece justo que un hombre tenga que hacerse cargo económicamente de una criatura hasta los 18 años, cuando no lo quiso tener". Según su proyecto de ley, la mujer embarazada tendrá 15 días para notificar al padre, quien podrá decidir si quiere hacerse cargo o renunciar a la paternidad. 
Cabe destacar que, según datos de UNICEF y del Índice Crianza que elabora INDEC, en nuestro país el 50% de los padres no paga la obligación alimentaria y el 12% lo hace de manera eventual. Es decir que 3 de cada 5 hogares a cargo de mujeres no reciben la obligación alimentaria en tiempo y forma. Más de 1.600.000 mujeres se hacen cargo solas de más de 3.000.000 niños y niñas, pese a que los ingresos de las jefas de hogar monomarentales son un 19,8% menores que los del resto de los hogares y los niveles de informalidad laboral son mucho más altos. 
#Cuchá</t>
  </si>
  <si>
    <t>https://www.instagram.com/p/CyjYhLORxgZ/</t>
  </si>
  <si>
    <t>🙌 "Cuando acecha la maldad", dirigida por el argentino Demián Rugna, se consagró como mejor película del festival de Sitges, uno de los máximos referentes internacionales del cine fantástico y de terror. Nacido en 1968, este festival se realiza cada año en la región de Catalunya y es el lugar donde han estrenado competido grandes exponentes del género como Guillermo del Toro, David Cronenberg o Gaspar Noé.
🎬 "Cuando acecha la maldad" es la primera película latinoamericana en ganar el máximo galardón del festival. El filme se estrena el 9 de noviembre en cines de Argentina y ya tiene un estreno programado en 800 cines de Estados Unidos. Es una de las sorpresas en el género y cuenta con un porcentaje casi perfecto en Rotten Tomatoes (97%).
ℹ️ ¿De qué se trata? La historia comienza cuando dos hermanos descubren a un hombre infectado por fuerzas malignas y que está a punto de dar a luz a un demonio. Sus intentos para evitarlo provocarán una ola de violencia y terror con grandes dosis de sangre, en el contexto de una Argentina rural, que el cineasta retrata con dureza.
📹 "Busqué hacer una película diferente, de posesión y de exorcismo, pero que no se pareciera en nada a este tipo de películas. Por ello, lo primero que hice fue que la religión no tuviera ningún tipo de efecto"
💬 "Pienso mucho en mis colegas de Argentina, que están pasando un momento complicado, y espero que este premio ayude a que se defienda la cultura", apuntó Rugna. Además, el director ponderó el galardón del festival internacional en el contexto en el que "el INCAA está en peligro de desaparecer si gana uno de los candidatos que se presentan a las elecciones". 
📽️ Según el director, su cine es "para los amantes del genero" y, como se siente uno de ellos, hace las películas que le gustaría ver. "Obviamente es una película muy fuerte pero creo que es honesta, porque no busca conformar a todo el mundo".
✔️ Rugna viene con una carrera en ascenso, dirigió también Aterrados (2017), un hito del terror latinoamericano reciente que podría tener un 'remake' en Estados Unidos de la mano del director mexicano Guillermo del Toro.
#Cuchá #Rugna 
#Sitges #CuandoAcechaLaMaldad 
#Cine #Terror</t>
  </si>
  <si>
    <t>https://www.instagram.com/p/CyiuCf8ODHO/</t>
  </si>
  <si>
    <t>76 años de conflicto entre Israel y Palestina es demasiado tiempo como para reducir la culpa de lo que está pasando a un hecho puntual. 🇮🇱🇯🇴
👉 Ramiro Albarracín, maestrando en políticas internacionales, nos da su mirada histórica y geopolítica sobre el conflicto en la Franja de Gaza, con especial atención a los intereses económicos que existen en la región.
"La causa israelí es por su derecho a vivir en paz y la causa palestina es por sus derechos humanos y políticos, no solamente religiosos. Esas causas colisionan por incapacidades políticas de cada lado". ✒️
El acuerdo con Arabia, las fallas en la seguridad israelí, un nuevo gasoducto, la influencia estadounidense, el rol de Irán y mucho más, en este artículo que profundiza en un conflicto que afecta a miles y miles de inocentes y que requiere una urgente solución.✅️
Lee la nota completa en 👉 www.cucha.com.ar o a través del link de la bio.
#Cuchá</t>
  </si>
  <si>
    <t>https://www.instagram.com/p/CyhE2l2RGzM/</t>
  </si>
  <si>
    <t>✊ En el cierre del 36° Encuentro Plurinacional de Mujeres, Lesbianas, Travestis, Trans, Bisexual y No Binaries, que congregó en Bariloche a miles de personas provenientes de toda Argentina y de países vecinos, se eligió como próxima sede a la provincia de Jujuy. 
♀️ Los encuentros comenzaron en 1986, siendo una experiencia inédita a nivel mundial. Sus debates han impulsado legislaciones y políticas públicas igualitarias impulsadas por los activismos feministas.
🔥 Este año, los debates estuvieron atravesados por la coyuntura electoral y las luchas que, en diferentes provincias, las mujeres y disidencias enfrentaron. En ese marco, sobre el escenario se manifestó: “Queremos un 2024 sin derechas, sin fascismos y en las calles siempre”.
✨ Una de las particularidades que destacó de este 36° Encuentro fue la participación de infancias y adolescencias, que subieron al escenario a contar lo que hablaron en los espacios de debate. Los voceros de los talleres se manifestaron por “niñeces libres”, y que “haya vacantes en las escuelas”. También reclamaron la creación de un "Ministerio de Niños, Adolescentes y Jóvenes" y se expresaron a favor de la Educación Sexual Integral (ESI) considerándola “de vital importancia desde temprana edad”.
🏳️‍⚧️ El colectivo travesti trans resaltó especialmente la necesidad de un “urgente tratamiento de reparación para las adultas mayores travestis y trans” para tener “una vejez digna” en sus conclusiones, al tiempo que pidieron visibilizar los travesticidios y transfemicidios y reclamaron la implementación de la Ley de Cupo Laboral Travesti Trans en todo el país.
📢 Sobre la próxima sede, las impulsoras expresaron: “Jujuy es la tierra a la que ante tanta opresión respondemos con alegría, organización y lucha”. El eje de la aclamación que terminó de destacar como próximo escenario a esta provincia para el Encuentro 2024, fue la situación de "represión y resistencia a la reforma del gobernador Gerardo Morales".</t>
  </si>
  <si>
    <t>https://www.instagram.com/p/CygFDZcuRJx/</t>
  </si>
  <si>
    <t>El juez Martín Cormick declaró la nulidad de cuatro artículos de un decreto emitido por el expresidente Mauricio Macri en 2016, que permitía a los familiares de funcionarios públicos acceder al blanqueo de activos en el marco del "sinceramiento fiscal". Esta decisión responde a una demanda presentada por la organización Abogados por la Justicia Social La Plata, Berisso y Ensenada, la Asociación Civil La Plata, Berisso y Ensenada Asociación Civil y los entonces diputados nacionales Rodolfo Tailhade, Juliana Di Tullio y Diana Conti.
Los artículos anulados del decreto 1206/2016 de Macri incluían la extensión del beneficio a cónyuges, padres e hijos emancipados de los sujetos excluidos en la ley de sinceramiento fiscal. Además, ampliaron el alcance del blanqueo de capitales a situaciones no previstas y a la inclusión de sujetos originalmente excluidos. El juez concluyó que estas modificaciones excedieron la reglamentación de la ley 27.260, invadiendo la esfera del Poder Legislativo en materia tributaria.
Si la decisión judicial se mantiene en apelación, la AFIP podrá exigir a los contribuyentes involucrados el pago de impuestos pendientes sobre sus activos incluidos en el blanqueo, además de intereses por pagos atrasados.
#Cuchá</t>
  </si>
  <si>
    <t>https://www.instagram.com/p/CyeVlDZR6G_/</t>
  </si>
  <si>
    <t>🇦🇷 En Argentina, millones de trabajadores y trabajadoras de la economía popular se ganan la vida cuidando vehículos, reciclando, fabricando productos artesanales, limpiando hogares particulares, elaborando alimentos, trabajando la tierra, entre muchas otras actividades. En los últimos años, el Estado ha implementado políticas dirigidas a reconocer y otorgar derechos a este segmento de la población. Sin embargo, las condiciones sociales y económicas están lejos de ser las deseables para llevar adelante una vida digna.
📢 Lucas Bruno, militante, abogado y Doctor en Ciencias Políticas, define a los movimientos de la economía popular como “un sujeto social que no encaja en los parámetros de producción de bienes y servicios tal como se entendía en el siglo XX, y que en la actualidad tiene muy pocos derechos y muy poco reconocimiento institucional, político y social". Esta realidad los coloca, por lo tanto, como un sector “excluido del sistema”. Frente a esta coyuntura, los vecinos “tienen que invertir su propio trabajo, no desde la lógica neoliberal de ‘ser tu propio jefe’, sino desde una lógica solidaria, colectiva y cooperativa", explica. En este camino, “están gradualmente logrando conquistar algunos de los derechos que les corresponden y fortaleciendo al mismo tiempo sus proyectos comerciales” 💬
🧱 Según datos actualizados hasta el 2022 por parte del Registro Nacional de Trabajadores de la Economía Popular (ReNaTEP), la cantidad de trabajadores de este sector supera los tres millones de personas, de las cuales el 58 por ciento son mujeres. En el caso de Córdoba, Lucas explica: "los registros están un poco desactualizados, pero se estima que aproximadamente una de cada cuatro personas en condiciones de trabajar pertenece a la economía popular".
🤔 ¿Qué estrategias se construyen en los barrios marginados para garantizar el alimento en los hogares? ¿Qué deben hacer y qué hacen los Estados frente a esta realidad?
👷 Profundizamos con Lucas sobre estas y otras aristas del complejo entramado de las economías populares en Córdoba.
📲 Entrevista completa en cucha.com.ar 👉 (link en la bio)</t>
  </si>
  <si>
    <t>https://www.instagram.com/p/CycA0KRxGrJ/</t>
  </si>
  <si>
    <t>🫱🏼‍🫲🏽 Cuando el fuego pasa, pero queda la comunidad
🔥 A horas de finalizados los incendios en el valle de Punilla, Facundo Arzamendia visita a vecinos y vecinas del barrio Comechingones de Cuesta Blanca para conocer las consecuencias del fuego
🚒 “Perdí la noción del tiempo desde que empezó hasta que llegaron los bomberos. El fuego avanzaba muy rápido” nos cuenta un Federico que todavía muestra sobre su piel los raspones de un combate agotador. 
📍 Barrio Comechingones está al norte de Cuesta Blanca. Es un barrio registrado en el ReNaBaP (registro Nacional de Barrios Populares) de la Nación pero en continua disputa con la comuna por tratarse de tierras que diversos grupos inmobiliarios intentaron apropiarse para desarrollar sus proyectos económicos desconociendo a los habitantes de la zona
🫂 Te invitamos a conocer la historia de esta comunidad que peleó codo a codo contra el fuego
👉 Si queres saber más, te invitamos a leer la nota en cucha.com.ar, o ingresar al link a través del link en la bio 📱</t>
  </si>
  <si>
    <t>https://www.instagram.com/p/CyYd09kutu7/</t>
  </si>
  <si>
    <t>Desde Cuchá estamos muy felices de llegar a los 10 mil seguidores en instagram y queremos festejarlo sorteando un libro de poesía. 🥳
✒️ “Ni vos ni yo somos lo mismo” es el primer libro escrito por @ssantiprz . Un proceso que nace en @elbroteescritura , espacio colectivo de escritura, y que tiene como culminación un poemario construido durante varios meses de trabajo.✔️
👉 Para participar del sorteo tenés que  etiquetar a un amigo/a, darle like a esta publicación y seguir a @cucha.cba . Mientras más personas etiquetes,  más chances tenés de ganar 😉
¡Tenés tiempo para participar hasta el lunes en la tarde!
#Cuchá</t>
  </si>
  <si>
    <t>https://www.instagram.com/p/CyVw33huSfW/</t>
  </si>
  <si>
    <t>🔊 A principios del siglo XX se desenterraron unas enigmáticas artesanías en Santa Fe. El hallazgo generó un intenso debate que desencadenó la destrucción de gran parte de los objetos. Algunas piezas sobrevivieron y terminaron en Jesús María, Córdoba.
🎧 Lucas Matías Contreras reconstruye, en formato podcast, una historia con giros inesperados donde confluyen la arqueología, las creencias y la lucha por el reconocimiento histórico y cultural.
📲 Nos gustaría contarte mucho más pero no queremos spoilearte. Los cuatro episodios de la serie podés encontrarlos en Spotify bajo el nombre "Arroyo Leyes, la encrucijada afroargentina".
#Cuchá</t>
  </si>
  <si>
    <t>https://www.instagram.com/p/CyTkM_wOJ1K/</t>
  </si>
  <si>
    <t>Un 11 de octubre de 2015 fue asesinada Diana Sacayán, una de las principales militantes en la lucha por los derechos humanos del colectivo de personas travestis, transexuales y transgénero en Argentina.
Amancay Diana Sacayán nació en 1975 en la provincia de Tucumán, era indígena perteneciente al pueblo diaguita. Pronto su familia se trasladó a la localidad de Gregorio Laferrere en el partido de La Matanza.
Durante su juventud la identidad trans era considerada un delito así que terminó muchas veces presa. En la cárcel se acercó a la política y comenzó la militancia que sostendría hasta su último día. 
Fundó el Movimiento Antidiscriminatorio de Liberación (M.A.L.) y dirigió la Asociación Internacional de Lesbianas, Gays y Bisexuales (ILGA). Un dato llamativo es que escribió en “El Teje”, primer periódico escrito por travestis en Latinoamérica.
Además, fue la primera travesti en recibir su DNI con la inscripción del género femenino. Estuvo presente en proyectos de atención a la salud, como por ejemplo, los de consultorios médicos exclusivos para la población trans. Y en educación, coordinó un programa para que sus compañeras retomaran los estudios.
Uno de sus mayores logros fue promover la Ley de Cupo Laboral Trans en la Provincia de Buenos Aires. Medida de la que no pudo ver su trascendencia, porque poco tiempo después Diana fue asesinada en un crimen de odio. La autopsia estableció un total de 27 lesiones en su cuerpo, fue golpeada, atada de manos y pies, amordazada y apuñalada con un arma blanca. 
En 2018 uno de los perpetradores, Gabriel David Marino, fue condenado por el delito de homicidio calificado por odio a la identidad de género y por haber mediado violencia de género. El fallo se convirtió en el primero en el país en incluir el agravante por "travesticidio".
Lamentablemente, en 2020 la Cámara de Casación confirmó la condena de Marino, pero solo por el agravante de violencia de género y quitó la figura de travesticidio. La lucha por el caso de Diana Sacayán continúa. Todavía se investiga la participación de otra persona  que no ha podido ser identificada. Y, por supuesto, la comunidad está a la espera de que la Corte Suprema revise el fallo.</t>
  </si>
  <si>
    <t>https://www.instagram.com/p/CyQnMrKOE_U/</t>
  </si>
  <si>
    <t>📌 Recientemente volvieron a elevarse las tensiones entre Armenia y Azerbaiyán por la región de Nagorno-Karabaj. Se trata de una zona montañosa del Cáucaso que fue históricamente disputada por ambos países. En tiempos de la Unión Soviética se definió que pertenece al territorio azerí, pero cuenta con mayoría de población armenia.
📢 La primera guerra en esta zona fue a principios de la década del 90´ y dejó un saldo de 30.000 muertos y un millón de desplazados. En estos años hubo distintos enfrentamientos, con un pico en 2020 con otros 7000 muertos. Desde entonces, un contingente de la paz ruso garantizaba el cumplimiento de los acuerdos alcanzados. 
🌏 Un contexto geopolítico sumamente complejo explica los cambios que posibilitaron esta escalada. En guerra con Ucrania, Rusia no puede permitirse abrir nuevos focos de conflictos. Por su parte, Azerbaiyán cuenta con un gran poderío militar y aliados regionales muy importantes como Turquía e Israel, históricamente enfrentados a Armenia.
🚧 A fines de 2022, el gobierno azerí instaló retenes en el corredor de Lachin, única ruta que unía Nagorno Karabaj con Armenia, lo que ocasionó escasez de alimentos y medicamentos. Desde entonces, la situación solo empeoró y hace unas semanas las tropas azeríes comenzaron la invasión militar. 
ℹ️ Ya son unas 30 mil personas las que abandonaron la región temiendo una limpieza étnica. Las fuerzas separatistas se rindieron y Nagorno Karabaj dejará de existir como república desde el 1 de enero. Mientras tanto, las declaraciones del presidente de Azerbaiyán, Ilham Aliyev, lejos de calmar los ánimos, los recrudecen y abren las puertas a una próxima invasión militar, pero ya sobre territorio armenio.
▶️ En la nueva columna de “Una Vuelta de Tuerca al Mundo”, Adrián Tuninetti se sumerge en uno de los conflictos que tal vez menos prensa está teniendo en el mundo, para describir el entramado histórico, el contexto actual y el devenir que le depara a la región del Cáucaso. Podés leer la nota completa en el link de la bio o en nuestra página web 👉 www.cucha.com.ar. 
#Cuchá #Cáucaso 
#Armenia #Azerbaiyán
#Artsaj #NagornoKarabaj</t>
  </si>
  <si>
    <t>https://www.instagram.com/p/CyPIGlQxPLE/</t>
  </si>
  <si>
    <t>🏀 “Rubén Magnano”, la biografía oficial del múltiple campeón que llevó a la Selección Argentina al oro olímpico, se presentará este miércoles 11 de octubre, a las 19.00hs, en el Auditorio de la Facultad de Comunicación de la Universidad Nacional de Córdoba.
🥇 Los títulos del entrenador villamariense desbordan cualquier estantería: en el básquet nacional dirigió al histórico Atenas de Milanesio y Campana, que coronó títulos nacionales y continentales; y con la selección argentina fue el primer timonero de la histórica “generación dorada” que logró el subcampeonato en el Mundial de Indianápolis 2002, y la medalla de oro en los Juegos Olímpicos de Atenas 2004, entre otras conquistas.
📖 El libro escrito por el periodista cordobés Gabriel Rosenbaun, repasa y reflexiona sobre “los momentos más trascendentes de una vida cargada de adrenalina, con giros inesperados y una convicción intacta: los imposibles no existen”.
⛹️ "Como si fuese un documental, por momentos el texto se sumerge en la atmósfera del mundo Magnano e incluye testimonios de gran parte de los integrantes de la Generación Dorada y anécdotas relacionadas con personalidades de la talla internacional de Mike Krzyzewski y Gregg Popovich", explica Rosenbaun en su cuenta de Twitter.</t>
  </si>
  <si>
    <t>https://www.instagram.com/p/CyOACrGxJGN/</t>
  </si>
  <si>
    <t>El viernes 13 y el sábado 14, de 18 a 21 hs, tendrá lugar el Espacio Poesía en el Patio Menor del Cabildo. Se trata de un ciclo que forma parte de la Feria del Libro y que presenta una amplia propuesta para abarcar y profundizar en este género. 
Las actividades incluyen lecturas poéticas, presentaciones de libros y revistas, cafés literarios y performances. Participarán escritores y colectivos literarios de nuestra ciudad. 
Viernes 13:
18 hs: La Bandada
19 hs: Mesa de lectura con Franco Boczkowski, Carlos Surghi, Eugenia Zorrilla y Gabriel Pantoja.
20 hs: Café Literario con Macarena Peric, Somnífera, Goldenberg y Pablo Carrizo.
Sábado 14:
18 hs: Otras puertas. Charla sobre la obra de Alejandro
Schmidt, con Leticia Ressia y Elena Anníbali.
19 hs: Presentación de la revista Palabras de Poeta.
20 hs: Performance La Voz Vive. Homenaje a poetas muertos de Córdoba. Participan Zaca, Flor DC, Laura Torres Foá, María Insaurralde, Rocío Luna, Luján Luna, Vanesa Almada Noguerón y Adonay. Coordina y produce Flor Lopez.
Cabe destacar que todas las actividades son con entrada libre y gratuita. 
#Cuchá</t>
  </si>
  <si>
    <t>https://www.instagram.com/p/CyMW87SRPFK/</t>
  </si>
  <si>
    <t>El Equipo Argentino de Antropología Forense (EAAF) identificó el lugar donde fueron enterradas las víctimas de la masacre de San Antonio de Obligado en 1887. Esto representa el primer hallazgo de una fosa común relacionada al exterminio de los pueblos originarios. 
En el verano de 1887, el Ejército Argentino, por orden de Rudecindo Roca, fusiló a 14 hombres, una mujer y un niño de las comunidades moqoit y qom. Este suceso dio nombre a la masacre de San Antonio de Obligado. 
El hallazgo se produjo en el mes de septiembre, aunque el EAAF viene trabajando en la zona desde marzo. Esto se debe a que la Fiscalía Federal de Reconquista está llevando a cabo la investigación y recopilación de datos para realizar lo que sería el primer juicio por delitos de lesa humanidad hacia una comunidad indígena en el siglo XIX. 
#Cuchá</t>
  </si>
  <si>
    <t>https://www.instagram.com/p/CyLXBkgOk9T/</t>
  </si>
  <si>
    <t>🎬 Realizada íntegramente en Córdoba, "Límites Imposibles" llega a la pantalla de DeporTV desde este lunes 9 de octubre. La serie relata la trayectoria de distintas personas con discapacidad que realizan actividades deportivas en disciplinas adaptadas (fútbol ciego, atletismo, paravoley, canotaje,
básquet sobre silla de ruedas, entre otros) tanto a nivel profesional como recreativo.
🙌 Un retrato nutrido de historias personales que hablan de las posibilidades deportivas en torno a la discapacidad, la necesaria presencia de estímulos y espacios de apoyo y contención para su desempeño, así como las exigencias y desafíos que aún es necesario afrontar.
ℹ️ Esta serie fue la ganadora de la convocatoria “Renacer audiovisual” organizada por el Ministerio de Cultura de la Nación. Ahora será transmitida de lunes a jueves a las 10hs para todo el país por DeporTV y también estará disponible en Cont.ar,  la plataforma pública de contenidos audiovisuales.
#Cuchá #LímitesImposibles 
#DeporteAdaptado #Deportes #Discapacidad</t>
  </si>
  <si>
    <t>https://www.instagram.com/p/CyI35oluWuV/</t>
  </si>
  <si>
    <t>El Consejo de la Magistratura de la Nación aprobó una sanción ejemplar para los jueces del Tribunal Oral en lo Criminal y Correccional 8, Javier Anzoátegui y Luis Rizzi, quienes emitieron un fallo misógino en septiembre de 2020 en un caso de Interrupción Legal del Embarazo (ILE) a una niña víctima de abuso sexual. 
Los jueces descalificaron a los médicos que realizaron la ILE y definieron esta práctica como "tortura de la mafia" y "rituales de las tribus antropófagas". Además, decidieron formular denuncias penales contra médicos y defensores. 
El Consejo de la Magistratura decidió descontar la mitad de su salario como multa única y obligarlos a capacitarse en género según la Ley Micaela. La decisión fue unánime, a excepción de una consejera. Esta sanción es un avance importante en la aplicación de la perspectiva de género en la justicia.
#Cuchá</t>
  </si>
  <si>
    <t>https://www.instagram.com/p/CyHCvisRkLT/</t>
  </si>
  <si>
    <t>✌🏽Perón Perón llega a Córdoba
🍽️ Este local, ubicado en pleno Alta Córdoba va a estar inaugurándose con una fiesta popular. La sede cordobesa no será una réplica de su hermano porteño, sino que tendrá su propia tonada. Estuvimos hablando con Daniel Narezo, periodista, militante peronista muy cercano a Madres de Plaza de Mayo y admirador de Hebe de Bonafini.
👉 Si queres saber más, te invitamos a leer la nota en cucha.com.ar, o ingresar al link que está en nuestra biografía 📱</t>
  </si>
  <si>
    <t>https://www.instagram.com/p/CyGTX9kOXdR/</t>
  </si>
  <si>
    <t>“Ni vos ni yo somos lo mismo” es el primer libro escrito por Santiago Pérez. ✒️ Un proceso que nació en El Brote, espacio colectivo de escritura, y que tuvo como culminación un poemario construido durante varios meses de trabajo. Charlamos con el autor del libro para conocer su proceso de escritura y para compartir algunos poemas. ✅️
👉 Si querés leer la entrevista completa y leer algunos poemas de Santi Pérez, entrá al link de la Bio o a www.cuchá.com.ar
Ph:  @chris.domm
#cuchá</t>
  </si>
  <si>
    <t>https://www.instagram.com/p/CyDoOlrOdAc/</t>
  </si>
  <si>
    <t>📃 Un informe en el que participaron científicos de la UNC revela que, para evitr ser pobre, la condición social que las personas tienen al nacer influye mucho más que el esfuerzo o el mérito. En esta misma investigación destacan que las mujeres tienen un 65% más de probabilidades de caer en la pobreza en comparación con los hombres. 
👷‍♀️ Estos datos, se corresponden con los publicados por la Organización de las Naciones Unidas, donde se menciona que siete de cada diez personas pobres en el mundo son mujeres, quienes tienen además una mayor probabilidad de trabajar en empleos informales en comparación con los hombres (54% en América Latina). 
📈 A esto se debe sumar la brecha salarial, ya que en promedio perciben entre un 25% y un 40% menos de sueldo, suelen tener empleos precarios con bajos salarios y están más expuestas al desempleo.
👎 Por otro lado, la clase de social de origen, la precarización laboral, la ubicación geográfica y la etnicidad acentúan aún más las desventajas y pone de manifiesto que, en ciertos grupos sociales, operan mecanismos específicos de desigualdad que se superponen para formar una "superposición de capas" de desigualdad.
¿Qué otros factores acrecientan las posibilidades de vivir en la pobreza?
Nota completa 👉 cucha.com.ar (link en la bio)</t>
  </si>
  <si>
    <t>https://www.instagram.com/p/CyCQUEyikC5/</t>
  </si>
  <si>
    <t>La Universidad Nacional de Córdoba, a través del Centro de Producción y Promoción Audiovisual, participó de la realización de "Agua, aire, tierra, fuego – Cartografía del conflicto ambiental", una serie documental que se estrena hoy en Canal Encuentro y que cuenta con la conducción de la reconocida actriz Elena Roger. Además, la apertura y el cierre están ilustrados por Pablo Bernasconi.
La producción consta de cuatro episodios que se vinculan directamente con el agua, el aire, la tierra y el fuego, y especialistas y pobladores de diferentes regiones detallan las problemáticas ambientales de sus zonas. 
Fue elaborada íntegramente en red por las universidades participantes del Consejo Interuniversitario Nacional. En la etapa de preproducción, cada universidad aportó sus saberes para la conformación de un guion que reflejó los conflictos ambientales más representativos de cada región. El material fue compilado y editado por la plataforma audiovisual Mundo U.
La UNC participa en los capítulos sobre tierra y fuego, a través de las problemáticas que atraviesa nuestra provincia en estos aspectos, como incendios y desmontes. Las grabaciones de estos episodios se realizaron con cuatro investigadores y docentes de la universidad.
Además de Canal Encuentro, la serie podrá verse en el canal de YouTube de la UNC y en mundou.edu.ar. Los capítulos de Córdoba estarán disponibles el jueves 9 (Tierra) y el jueves 26 (Fuego). 
#Cuchá</t>
  </si>
  <si>
    <t>https://www.instagram.com/p/CyBnciGOzL3/</t>
  </si>
  <si>
    <t>🟢 Se puso en marcha una novedosa iniciativa en la ciudad de Villa María, se trata de la construcción de un Ecobarrio de 23 hectáreas en la zona del barrio Las Playas. Son 300 viviendas que brindarán respuesta habitacional a vecinos y vecinas de la zona a través del Programa Casa Propia, Construir Futuro.
🏡 Las viviendas serán construidas bajo un modelo sustentable que buscará disminuir el consumo energético, mediante la instalación de termotanques y paneles solares, cubierta con aislación de poliuretano, ventilación cruzada, diseño bioclimático en implantación de suelo y muros verdes.
🌿 Además, el predio contará con un gran espacio verde de más de 10 hectáreas con equipamiento urbano que funcionará como un pulmón verde del sector, con bosques y especies autóctonas. Este parque tendrá postas educativas y un gran valor ambiental, paisajístico y recreativo. También se construyó en el predio una laguna de retardo pluvial.
🏘️ Las edificaciones alcanzarán una superficie que ronda los 65 metros cuadrados, y contarán con comedor, baño y dos dormitorios. Se trata de casas con techo a dos aguas con calefón solar, cuyo diseño prevé ampliaciones para la construcción de cocheras y nuevos dormitorios.
#Cuchá #VillaMaría 
#Ecobarrio #LasPlayas</t>
  </si>
  <si>
    <t>https://www.instagram.com/p/CyBOjhWujLV/</t>
  </si>
  <si>
    <t>🌇 El proyecto para la creación de la Defensoría del Inquilino se plantea como una de las principales demandas del movimiento de @inquilinoscba. Maxi Vittar nos explica por qué es tan importante que exista un lugar donde resolver los conflictos referidos a la vivienda.
💬 "La relación inquilino – propietario no entra ni dentro de lo que sería una Defensoría del Pueblo ni una Defensoría del Consumidor. Nosotros no consumimos vivienda. Tampoco puede ser la del Pueblo, porque sobre todo trabaja en la vulneración de un derecho entre el Estado y un particular, o entre otros particulares, pero no en la lógica del inquilino. La vivienda es un Derecho Humano, no puede quedar subsumido a una relación de mercado dentro de la Defensoría del Consumidor."
⏩ Si querés conocer más, lee la entrevista completa ingresando al link de la bio o en nuestra página web 👉 www.cucha.com.ar. 📲
#Cuchá #Alquileres #Córdoba #Inquilinos
#LeyDeAlquileres #DefensoríaDelInquilino</t>
  </si>
  <si>
    <t>https://www.instagram.com/reel/Cx_n2Nlxd2y/</t>
  </si>
  <si>
    <t>Hoy cumpliría 106 años Violeta Parra. La música chilena fue una referente para la música a nivel mundial. 
Violeta vivió a lo largo de su niñez en distintas localidades de la zona de Chillán, sector donde tuvo sus primeras experiencias artísticas.
Desde sus 17 años cantaba en diversos restaurantes junto a su hermana Hilda. 
En 1938 forma familia con Luis Cereceda. El matrimonió finalizó diez años después. La desilusión provocada por este amor, marcó gran parte de la vida y obra de la artista.
Con estrechos lazos con el movimiento conocido como Nueva Canción Chilena, Violeta reflejó también la evolución del canto popular a través de los distintos espacios en que la artista tuvo que desenvolverse. Sus composiciones y recopilaciones, además, fueron un punto de referencia para el posterior desarrollo de la música nacional, transformándose en la principal figura de la historia de la música chilena
Su intensidad hasta en las cosas más sencillas, sus fracasos amorosos y sus dificultades económicas, generaron en ella una gran depresión que la condujo al suicidio el día 5 de febrero de 1967
#Cuchá</t>
  </si>
  <si>
    <t>https://www.instagram.com/p/Cx_KX16xdFi/</t>
  </si>
  <si>
    <t>Desde mañana y hasta el 16 de octubre tendrá la lugar la 37° edición de la Feria del Libro. Este año habrá más de 350 actividades, con ciclos, charlas, talleres, presentaciones de libros, espectáculos, muestras y más de 90 stands de librerías. Con el lema “Ciudadanía y Democracia”, muchas actividades hacen foco en el 450° aniversario de la ciudad de Córdoba y los 40 años de democracia. Los ejes plantean temas relacionados como el territorio, las pertenencias, los derechos, la participación, la tolerancia, la construcción colectiva y las nociones de libertad, igualdad y soberanía.
Este año se suman nuevos espacios culturales, como el Teatro Comedia, el Museo Metropolitano de Arte Urbano en Plaza España y el Centro Cultural de la UNC, además de los ya tradicionales como el Espacio Barón Biza en el patio del Cabildo, el Centro Cultural España Córdoba, el Paseo Sobremonte y la Plaza de la Intendencia, donde estará ubicada la carpa central. 
En el ciclo de charlas, conversatorios y presentaciones de libros, participarán como invitados Darío Sztajnszrajber, Felipe Pigna, Juan Luis González, María O'Donnell, Jorge Liotti, Luciana Peker, Pupina Plomer, Liliana González, Emilio García Wehbi, Mercedes Romero Russo, Marcos Calligaris, Juan Ruocco, Soledad Barruti, Magda Tagtachian, Florencia Canale, Vir del Mar, Atilio Borón y Graciela Ramos, entre otros. 
Una de las novedades de esta edición es "Yendo: poesía en bici", un paseo en bicicleta por el Parque Sarmiento con cuatro paradas con intervenciones sobre poesía. Esta propuesta estará disponible los sábados 7 y 14 y los domingos 8 y 15 de octubre, con tres horarios de partida: 16, 17 y 18 hs, desde la Plaza España. 
La programación completa está disponible en www.feriadellibro.cordoba.gob.ar. Cabe destacar que todas las actividades son libres y gratuitas. 
#Cuchá</t>
  </si>
  <si>
    <t>https://www.instagram.com/p/Cx-6V5xOKxH/</t>
  </si>
  <si>
    <t>🙌 En la 71ª edición del Festival de Cine de San Sebastián, que se celebra cada año en España, la producción cinematográfica nacional pisó fuerte. Con una marca histórica entre premios y menciones, nuestro cine sigue consolidándose como una de las principales industrias audiovisuales de Latinoamérica. 
🎬 Una de las más destacadas fue “Puan”, el largometraje de María Alché y Benjamín Naishtat que suena como posible candidato del país para los próximos Oscar, se quedó con el galardón al mejor guión, y su protagonista, Marcelo Subiotto, fue premiado en la categoría mejor interpretación.
📽️ No fue la única aparición del cine nacional. El Premio Horizontes Latinos se lo llevó «El Castillo» de Martín Benchimol. El origen de este film es curioso: Benchimol estaba rodando otra película, El espanto (2017), cuando descubrió una casa rural donde vivían las dos protagonistas de El castillo, Justina y Alexia y terminó armando con ellas un documental.
🎞️ Otro premio fue el de la sección Zabaltegi-Tabakalera, que trata al cine más experimental y vanguardista. Aquí no hay normas ni limitaciones de estilo o tiempo, puede haber cortos, medios, largos, ficciones, no ficciones, animaciones, series, instalaciones audiovisuales. Y fue «El auge del humano 3», un film justamente osado e inclasificable de Eduardo Williams, el elegido como el mejor de este apartado. Se rodó con una cámara 360º, una decisión que acentuó la anomalía de su trabajo.
📹 En la categoría que se centra en las producciones latinoamericanas, «Los domingos mueren más personas», de Iair Said, se quedó con el Premio WIP Latam. El Premio del Público, por su parte, fue para «La sociedad de la nieve», una coproducción entre Argentina, España y Uruguay. “Yo Terrateniente” se llevó el Premio IBAIA – Bilibin Circular, un galardón que se entrega en el Foro de Coproducción de Documentales Lau Haizetara. 
ℹ️ Si querés conocer todas las películas y de qué trata cada una, podés leer la nota completa ingresando al link de la bio o a nuestra página web 👉 www.cucha.com.ar.
#Cuchá #SanSebastián #FestivalSanSebastián 
#CineArgentino #CineNacional #INCAA</t>
  </si>
  <si>
    <t>https://www.instagram.com/p/Cx9EQy7RFhP/</t>
  </si>
  <si>
    <t>📅 Desde 2009, la provincia ha registrado 43 sentencias, contribuyendo a un total de 354 fallos en todo el país.
🇦🇷 La ley 9143 en Argentina fue la primera en sancionar la trata de personas con fines de explotación sexual y proporcionar protección a los menores de edad frente a este delito. Desde los primeros tres fallos judiciales en 2009, el país ha emitido un total de 467 sentencias condenatorias relacionadas con la trata de personas. De estas, 354 (el 75,80%) estuvieron relacionadas con casos de explotación sexual.
📊 Según estadísticas proporcionadas por la Procuraduría de Trata y Explotación de Personas (Protex), Córdoba lidera a nivel federal con 43 fallos, seguida por Comodoro Rivadavia con 35, Mar del Plata con 34 y Mendoza con 33.
🚺 El informe también señala que el 98,6% de las 1.301 víctimas de este tipo de explotación fueron mujeres, y que además el 10,4% fueron niños, niñas y adolescentes. La procuraduría especializada da cuenta, también, de que se dictaron 664 procesamientos por trata de personas en su finalidad de explotación sexual, en los que se vieron afectadas 2.895 personas; el 98,5%, mujeres.
📈 El análisis de Protex indica que los años con mayor número de sentencias condenatorias por trata con fines de explotación sexual fueron 2017 con 44 y 2018 con 39. Hasta el momento de este informe en 2023, se han emitido 8 sentencias condenatorias a nivel nacional.
📞 Desde 2015, la Protex y el Ministerio de Justicia y Derechos Humanos de la Nación coadministran la línea telefónica gratuita 145, que ha recibido un total de 14.820 formularios de denuncia.</t>
  </si>
  <si>
    <t>https://www.instagram.com/p/Cx8CREVROme/</t>
  </si>
  <si>
    <t>Mañana, a partir de las 19 hs, tendrá lugar el primer festival de @manifiestoprimavera, una iniciativa que llevan adelante artistas, trabajadores de la comunicación y de la cultura de Córdoba que tiene como objetivo celebrar y defender la cultura como eslabón fundamental en una construcción social democrática, diversa y plural.
La propuesta surgió a raíz de la convergencia de trabajadores y trabajadoras de diversos sectores para coordinar acciones específicas en apoyo de la cultura y la comunicación, en un contexto donde algunos candidatos y candidatas presidenciales en Argentina que desestiman el valor de la diversidad cultural, amenazando a una construcción basada en principios de derechos humanos, igualdad de género y pluralidad. 
La grilla de artistas cuenta con el Dúo Coplanacu, Soul Bitches, Mery Murúa, Juli Rivarola, María Fernanda Juárez, Chirivá Candombe, Orquesta Abierta, Lucre Ortiz, Ramiro González, Pachi Herrera, Rodrigo Carazo, Lucas Heredia, Sergio Korn, Agustín Drueta, Sikuris, La brecha y Proyecto Lilith. También habrá danza con La Indómita Danza, Tribu Chapanay y Kumpas de la Milonga, teatro con Laura Ortiz y Tres Tigres Teatro. Además, se realizará un mural colectivo, bajo la dirección de las muralistas Vicky Toria e Imán.
El festival tendrá lugar en Radio Nacional Córdoba (avenida General Paz esquina Santa Rosa). La entrada es libre y gratuita, pero la organización invita a llevar un alimento no perecedero para colaborar con el comedor de la escuela Alegría Ahora y con el merendero Nueva Esperanza de Villa Boero. 
#Cuchá</t>
  </si>
  <si>
    <t>https://www.instagram.com/p/Cx6W-TFRxI7/</t>
  </si>
  <si>
    <t>✅ El Ciclo Generación Emergente presenta un nuevo taller gratuito, se trata de un Workshop de Storytelling y Oratoria, a cargo de @andreamartinezrojas. El encuentro se propone analizar cómo contar historias en redes de manera exitosa, para crear y comunicar de manera efectiva. 
💬 ¿Qué hace que una historia sea buena? ¿Cómo compartirla en redes sociales? Son algunas de las preguntas que se plantean en la invitación. 
🕗 La cita es el Jueves 5 de octubre, de 15 a 19hs, en la Plaza Cielo Tierra (Bv. Chacabuco 1300, Córdoba). Hay que inscribirse porque el cupo es limitado, y podés hacerlo a través de 👉 https://docs.google.com/forms/d/e/1FAIpQLSdxDadFduMw8L-_A8wxClEG6091vtzDkBSVl5xzD0ltAA3-Sw/viewform. 
ℹ El Ciclo Generación Emergente es una iniciativa de la Agencia Córdoba Joven y el colectivo Ciudad Despierta que busca dar visibilidad a la agenda de la nueva generación, promover la participación juvenil y fortalecer la cultura urbana a partir de espacios de formación para las juventudes.
🔎 Desde su creación han realizado numerosos talleres tan diversos como historietas, rap, poesía, brak dance, moldería zero waste, escritura creativa o ilustración, entre otros. También han organizado conversatorios sobre diversos temas como "Género, Diversidad y Justicia Sexual" con Sol Despeinada, "¿Cuáles son las formas del amor?" con Darío Sztajnszrajber, "Hablemos de la nueva generación" con Paula Giménez y Brenda Mato o "Gordofobia y discursos de odio" con Lux Moreno y Jesica Lavia.
#Cuchá 
#GeneraciónEmergente #JuventudesEmergentes
#Storytelling #Workshop</t>
  </si>
  <si>
    <t>https://www.instagram.com/p/Cx6BsV4RCI2/</t>
  </si>
  <si>
    <t>Se trata de Bruno Guillén, docente de una escuela técnica de Bariloche quien fue nominado al Global Teacher Prize, un premio al “mejor docente del mundo” que entrega la Fundación Varkey en colaboración con la UNESCO. 👨‍🏫 Por su parte, Guillén es el único argentino seleccionado entre las más de 7000 postulaciones de 130 países. 
👉 El docente de 38 años es técnico electromecánico, perito constructor y profesor en el Centro de Educación Técnica (CET) Nº2 Jorge Newbery, en donde dicta Diseño asistido por computadoras y Taller de Oficina Técnica a estudiantes de 15 a 19 años.✅️ 
La nominación al Global Teacher Prize llega por haber impulsado: “Ayuda en 3D”. 🙌 Un proyecto educativo social junto a sus alumnos, el cual consiste en diseñar e imprimir dispositivos para ayudar a personas con artritis reumatoide. 🫳 Estos artefactos asisten a las personas para poder abrir una botella, una puerta o abrocharse un botón sin tener que forzar las manos. 
📌 En el mes de octubre se conocerán los 10 docentes finalistas de la competencia y en noviembre se sabrá si Guillén es ganador del premio de 1 millón de dólares.
#Cuchá</t>
  </si>
  <si>
    <t>https://www.instagram.com/p/Cx5s_YRO5C6/</t>
  </si>
  <si>
    <t>🧮 Devolución del IVA: Los productos alcanzados por la medida
🔢 Se cumplen dos semanas desde que comenzó la medida y en Cuchareándoos preparamos un informe especial con todo lo que tenes que saber. ¿Qué productos entran? ¿Cuánto te devuelven por productos? ¿Qué hacer si todavía no te reintegraron el IVA?
💸 El programa que comenzó el pasado 28 de septiembre y que establece la devolución del 21% del IVA de los productos de la canasta básica, tiene un tope de $ 18.800 y afecta a los 54 productos de la Canasta Básica Alimentaria (CBA).
💰 El tope de ingresos para acceder al beneficio en el caso de los trabajadores es de $ 708.000 y de $ 524.758,56 para jubilados.
🏪 Esta medida abarca a todos los comercios minoristas y mayoristas que vendan artículos de la canasta básica, registrados en la Administración Federal de Ingresos Públicos (AFIP)
💳 Quienes sean beneficiarios del programa de devolución del IVA deben tener el CBU declarado ante la AFIP para poder recibir la devolución.
👨🏽‍💻 Las personas que estén en condiciones de recibir el reintegro y no lo hagan pueden iniciar el trámite de reclamo ante la AFIP de manera virtual.
👉 Si queres saber más, te invitamos a leer la nota en cucha.com.ar, o ingresar al link a través del link en la biografía 📱</t>
  </si>
  <si>
    <t>https://www.instagram.com/p/Cx3j0Yfx-4H/</t>
  </si>
  <si>
    <t>Hoy se cumple un siglo de René Favaloro, el médico argentino que desarrolló el bypass coronario, salvando millones de vidas en todo el mundo. 🤍
📍 Favaloro nació en 1923 en la ciudad de La Plata, misma ciudad donde cursó la carrera de medicina. Entre las décadas del 50 y 60 se desempeñó como médico rural en la localidad pampeana de Jacinto Arauz. En sus memorias advierte que estos fueron los años que lo definieron como médico y como persona. 
Considerado uno de los próceres en la historia cardiovascular mundial, 👨‍⚕️ el primer procedimiento de bypass coronario se realizó el 9 de mayo de 1967. Siendo esta intervención un punto de inflexión en la salud moderna.💪
El final de Favaloro es un poco más conocido. 😔 Se suicidó el 29 de julio del año 2000 con un disparo en el corazón. La causante fue su lucha contra la corrupción en el sistema de salud y la plata que el estado no le giraba para continuar con su fundación. ❤️‍🩹
👉 Dejó una carta de acceso público, en la cual rescatamos un fragmento que dice: “el PAMI tiene una vieja deuda con nosotros (creo desde el año 94 o 95) de 1.900.000 pesos; la hubiéramos cobrado en 48 horas si hubiéramos aceptado los retornos que se nos pedían (como es lógico no a mí directamente)”. Cabe resaltar que el mismo PAMI que pedía coimas estaba presidido por el actual candidato a presidente Horacio Rodriguez Larreta. 😡
#Cuchá</t>
  </si>
  <si>
    <t>https://www.instagram.com/p/CumXv9CuaZK/</t>
  </si>
  <si>
    <t>En estas vacaciones, las canciones de María Elena Walsh llegan al teatro para el disfrute de grandes y chicos en estas vacaciones de invierno. Marina Abulafia, a través de MAP Producciones, presenta "Había una vez... una canción de María Elena": una obra que invita a descubrir las infinitas posibilidades de encontrar historias en las canciones de la reconocida cantautora infantil. 
Son enormes fuentes de creación, escondidas en los argumentos, de la misma manera que hay historias que nos permiten inventar canciones que las describan. Un juego para poner en funcionamiento nuestra imaginación y nuestra creatividad. Una gran posibilidad de cantarlas y de jugar con distintas generaciones.
"Había una vez... una canción de María Elena es un viaje al pasado, un viaje al presente porque mucho más de lo que creemos los niños cantan estas canciones. Un viaje al amor porque creo que María Elena reúne eso porque reúne la familia y reúne generaciones y las atraviesa", explica @mariabulafia. 
La obra se presentará los próximos días 20 y 21 de julio a las 16 hs en el Teatro Real, con actuaciones de Caita Barberán, Franco Del Río y Agostina Lameiro. Las entradas están disponibles en @autoentradaoficial.
#Cuchá</t>
  </si>
  <si>
    <t>https://www.instagram.com/p/CukmxOrxqI0/</t>
  </si>
  <si>
    <t>🙌 Córdoba se prepara para celebrar la cuarta edición de la Feria Bigger, una iniciativa que agrupa a más de 100 emprendimientos de moda de tallas grandes. Será este domingo 1 de octubre, desde las 14hs en el Museo Metropolitano de Arte Urbano de Plaza España. Durará hasta las 21hs y, además, habrá DJs, sorteos y música en vivo. 
💬 "La poca oferta de indumentaria representa una problemática para todos los cuerpos que no entran en las tablas de talles actuales. Buscamos generar conciencia sobre esto, ponerlo en discusión y proponer soluciones para revertirlo en el corto, mediano y largo plazo", sostienen desde la organización.
🤝 La feria busca ser un espacio seguro para consumir moda en talles grandes. Los emprendedores que exponen sus prendas deben ofrecer talles entre el 46 y el 60 (como mínimo). "Nos enorgullece estar cambiando la realidad de muchas personas, al darle la posibilidad de acceder a algo tan basico como indumentaria; y asi mismo, motivar a los emprendedores de nuestra ciudad - y el pais entero a ampliar sus curvas de talles." agregan.
#Cuchá</t>
  </si>
  <si>
    <t>https://www.instagram.com/p/Cx0X_18ObjC/</t>
  </si>
  <si>
    <t>El Papa Francisco instituyó la Universidad del Sentido, una universidad pública para responder a la crisis global del sentido. Se trata de una institución educativa universitaria civil con sede en el Estado de la Ciudad del Vaticano. Es autónoma, pública, internacional y no confesional,  será gestionada por el Movimiento Educativo Internacional Scholas Occurrentes. Además, tendrá soporte institucional y académico de la Universidad Nacional de Córdoba. El rector será Hugo Juri, quien dirigió la UNC hasta 2022. 
Leé la nota completa en nuestra web, www.cucha.com.ar. También podés ingresar desde el link de nuestra bio. 
#Cuchá</t>
  </si>
  <si>
    <t>https://www.instagram.com/p/Cxyy6mIx44B/</t>
  </si>
  <si>
    <t>🌱 EPEC Impulsa la Energía Renovable 🔋
👏 La Empresa Provincial de Energía de Córdoba consiguió la adjudicación de 11 proyectos de energía renovable que beneficiarán a 200 mil personas. Estas iniciativas marcan un hito en la búsqueda de fuentes de energías limpias y amigables con el medio ambiente, reduciendo emisiones y apoyando el desarrollo sostenible. 
💬 Alfredo Camponovo, vocero de EPEC, afirmó que "hay un compromiso de EPEC en avanzar hacia la generación de energías limpias" por parte de la empresa estatal de energía. 
💡 Los proyectos adjudicados a la empresa abarcan diversas tecnologías, incluyendo la energía solar fotovoltaica, pequeñas instalaciones hidroeléctricas y sistemas que producirán electricidad a partir del biogás. Este avance en la producción de energías es fundamental para “el crecimiento industrial, comercial y demográficos. Con estos proyectos lo que se hace es sumar una mayor cantidad de energía a la Red”, comentó el vocero de EPEC. 
🌎 Además, explicó que “Argentina tiene un compromiso con los objetivos de desarrollo sostenible de la ONU, y hay un compromiso de EPEC con esto. No es fácil, va a llevar tiempo. Generar energía con fuentes renovables depende también de las condiciones”.
📈 Estas iniciativas sustentables se suman a otros proyectos en desarrollo en otros rincones de la provincia. 
📲 Nota completa en cucha.com.ar, o ingresando a través del link en la bio ✨</t>
  </si>
  <si>
    <t>https://www.instagram.com/p/CxwPM_QOE7W/</t>
  </si>
  <si>
    <t>✔️ En la sede de la parroquia Crucifixión del Señor, de barrio Müller, se realizó una misa en repudio a las expresiones del candidato de la Libertad Avanza, Javier Milei, quien había expresado que el Papa Francisco era "el representante del maligno en la Tierra", entre otras cosas.
ℹ️ El encuentro se realizó bajo el lema “por una sociedad con paz, justicia social y fraternidad”, y fue organizado por un grupo de sacerdotes, en conjunto con organizaciones y movimientos sociales.
💬 La ceremonia fue encabezada por los padres Mariano Oberlin y Pablo Viola, quienes llamaron a “construir diálogo, paz e inclusión”. Oberlin, por su parte, agregó: “Optamos por una política que busca el bien común, teniendo en el centro a la persona humana”.
📌 El cura Mariano Oberlin es reconocido por su trabajo junto a sectores humildes de la sociedad, sobre todo en la prevención y asistencia de las adicciones. Durante la misa fue muy duro con respecto a las declaraciones del candidato a presidente: “Uno se pregunta si alguien con ese desorden emocional, que no puede encontrarse con quien piensa distinto sin gritar o insultar, puede soportar las tensiones propias del cargo público al que aspira”.
🔎 A la ceremonia asistieron sacerdotes y diáconos de distintos lugares de Córdoba, vecinos y representantes de distintos sectores del arco político y sindical cordobés.
#Cuchá</t>
  </si>
  <si>
    <t>https://www.instagram.com/p/Cxvi-9iurDI/</t>
  </si>
  <si>
    <t>🟣 Esta tarde las distintas organizaciones nucleadas en "Alerta Feminista" convocan a volver a las calles en defensa de los derechos conquistados.
ℹ️Fue con movilizaciones que se reclamó justicia, que se instalaron debates y se logró la sanción de leyes. La convocatoria se da a 40 años del retorno a la democracia y se propone reivindicarla porque sin democracia como sistema que consolide la igualdad y una_x000D_vida digna para toda la sociedad no hay NI UNA MENOS. 
✔️ La cita es a las 18hs frente al Museo de Antropología (Av. Hipólito Yrigoyen 174) y en el escenario actuarán Hermana Beba, Mery Murúa, Lorena Jiménez, Eva Gou, DJ Princesa Luisy, DJ Tubebere4l, Evita y Soult Bich. También habrá una gran Feria de la Economía Popular.
#Cuchá #28S #NosSostienenLasRedesFeministas</t>
  </si>
  <si>
    <t>https://www.instagram.com/p/CxvJrtLOgAm/</t>
  </si>
  <si>
    <t>🛰️ Un grupo de estudiantes del Monserrat lanzará un satélite en CONAE
🏆 Los estudiantes llegaron a la final, junto a otros cuatro colegios, del programa CANSAT Argentina organizado por el Ministerio de Ciencia, Tecnología e Innovación (MINCyT) y la Comisión Nacional de Actividades Espaciales (Conae)
👩🏻‍🏫 Giuliana Lodolo, Josefina Quinteros Sarmiento, Ivo Tobías Maller, Agustín Godoy Giménez y María Agustina Bastos Villacé son los integrantes de “Novationes” y flamantes finalistas del programa.
🚀 Estos jóvenes construyeron un satélite del tamaño de una lata de gaseosa (de allí, el término CAN, lata, y SAT, satélite, por sus siglas en inglés) que será lanzado mañana jueves en un cohete y permitirá medir, entre otras variables, los índices de contaminación atmosférica producida por las pastillas de frenos de los vehículos.
🏅Los otros cuatro grupos de estudiantes seleccionados pertenecen a las provincias de Tucumán, Santa Fe, Entre Ríos y la Ciudad Autónoma de Buenos Aires.
🛸 CANSAT es una competencia internacional impulsada por varias agencias espaciales del mundo, entre las que se cuentan la Nasa (Estados Unidos) y la ESA (Europa)
🥇 En las dos ediciones que lleva CANSAT Argentina, se convocó más de 1.400 equipos de colegios secundarios de todo el país, totalizando 7.000 alumnas y alumnos, que recibieron capacitaciones por parte de especialistas</t>
  </si>
  <si>
    <t>https://www.instagram.com/p/Cxtg03Rx84p/</t>
  </si>
  <si>
    <t>“La Piojera. Donde reside el Aleph de Alberdi”: 🎭 es una obra de teatro coproducida entre el Centro Vecinal Alberdi y el Centro Cultural La Piojera. La cual recupera la historia del antiguo cine Moderno y del Pueblo Alberdi, las luchas, la resistencia del barrio, su identidad y su patrimonio. 🙌
La dirección está a cargo de Lindor Bressan, actor y director formado en el Libre Teatro Libre - LTL. La obra es una creación colectiva, la cual es construida por parte del elenco e integrantes del Centro Vecinal Alberdi. ✅️
📌 El estreno es el próximo jueves 28 de septiembre, a las 20:30 horas en el Centro Cultural La Piojera, av. Colón 1559. La entrada es libre y gratuita y la salida a la gorra.
👉 Las próximas funciones serán los jueves: 12 de octubre, 2 y 23 de noviembre y 7 de diciembre. Para más información podés ingresar a las redes de @lapiojeracc y@alberdicentrovecinal
#Cuchá</t>
  </si>
  <si>
    <t>https://www.instagram.com/p/Cxsl32_uFL6/</t>
  </si>
  <si>
    <t>✨ ¡Más de 160 niños y niñas le ponen voz a un proyecto musical con conciencia ambiental! 
🎧 "Canciones Urgentes para mi Tierra"  es un proyecto artístico y educativo que nace por iniciativa de Ramiro Lezcano, maestro de música, compositor y profesor de Psicología y Ciencias de la Educación, en colaboración con alumnos de escuelas rurales del sudeste cordobés y el sudoeste santafecino, una de las regiones más perjudicadas por las consecuencias de las fumigaciones con agrotóxicos
🎤 Conmovidos por esta propuesta, cientos de músicos fueron convocados a interpretar las canciones que estudiantes y maestros compusieron. En los discos “Verde” y “Naranja” aparecen las inconfundibles voces de Pablo Milanés, Dyango, Abel Pintos, Chano, Víctor Heredia, Juanse, Jorge Rojas, Baglietto, entre otros artistas populares. 
🌎 "El objetivo principal de este trabajo es sumar y contribuir desde el arte a la construcción de una nueva conciencia ambiental, así como proporcionar nuevas herramientas pedagógicas para abordar esta temática", explican en su portal web.
!Podés escuchar "Canciones Urgentes para mi Tierra" en las principales plataformas de Streaming!</t>
  </si>
  <si>
    <t>https://www.instagram.com/p/CxrJ6yAv-P9/</t>
  </si>
  <si>
    <t>🎬 Los días 28, 29 y 30 de septiembre se realizará la sexta edición de “El Detonar Preciso: Encuentro Audiovisual Feminista” en la ciudad de Córdoba. Se trata de un espacio de debate y formación que promueve la igualdad de oportunidades de las mujeres, lesbianas, travas, trans y personas no binarias en el ámbito de los medios audiovisuales, con paneles y formaciones. 
🎞️ El encuentro de este año está estructurado en tres ejes: Proyecciones, Charlas y Capacitaciones, con actividades que se desarrollarán en distintas sedes.
💬 "Sucedía que veíamos muchas egresadas y los puestos de trabajo generalmente los ocupaban varones. Comenzamos a indagar y a preguntar, por ejemplo, en algunas productoras y la respuesta era ´no llamamos mujeres porque no hay sonidistas, o camarógrafas, etc´. Fue así que comenzamos a generar redes entre nosotras y nos empezamos a conocer más” nos cuenta Marcela Yaya, una de las organizadoras.
ℹ️ Si querés leer la nota completa y consultar la agenda de actividades hacé click en el link de la bio o ingresá a 👉 www.cucha.com.ar.
#Cuchá
#Cultura #Cine #Córdoba
#ElDetonarPreciso</t>
  </si>
  <si>
    <t>https://www.instagram.com/p/CxqAbqwO5e2/</t>
  </si>
  <si>
    <t>En un acto presidido por el rector de la Universidad Nacional de Córdoba, Jhon Boretto, junto al ministro de Ciencia, Tecnología e Innovación, Daniel Filmus, y la directora del Centro Científico Tecnológico CONICET Córdoba, María Angélica Perillo, se anunció la licitación pública para la construcción del Polo Científico CONICET Córdoba (Polo-3Cs)-Sede UNC. El proyecto, con un presupuesto de 2565 millones de pesos, busca crear una infraestructura de 3600 m2 en terrenos de la Universidad Nacional de Córdoba, que facilite la colaboración interdisciplinaria y transdisciplinaria en el ámbito del CONICET Córdoba.
El edificio del Espacio de Investigación en Ecología de las Transformaciones (ESTRA) albergará laboratorios, un auditorio, un estudio de radio y espacios compartidos con la comunidad científica y la sociedad. Por otro lado, el Espacio de Usos Múltiples para la Ejecución y Gestión de la Ciencia y Tecnología (EMCYT) será un centro de administración y colaboración científica. Esta iniciativa, financiada a través del Programa Federal "Construir Ciencia," representa un paso importante en la federalización de la ciencia en Argentina y en el fortalecimiento de la colaboración científica en Córdoba. El proyecto recibe elogios por su enfoque en la interdisciplinariedad y el compromiso con la equidad de género y la inclusión.
En un contexto de amenazas a la privatización del CONICET, se subraya la relevancia de invertir en investigación científica y tecnológica para el crecimiento del país. El proyecto recibió elogios por su apoyo a la investigación interdisciplinaria y la inversión en infraestructura científica en Córdoba.
#Cuchá</t>
  </si>
  <si>
    <t>https://www.instagram.com/p/CxolgviRklc/</t>
  </si>
  <si>
    <t>ℹ️ El primer encuentro sobre “abordaje en adicciones” se llevará adelante el próximo 28 de septiembre en el Pabellón Argentina de Ciudad Universitaria. 📌 Bajo el slogan “¿Qué herramientas necesitamos?”, las organizaciones sociales buscan conocer la situación actual de las adicciones en los barrios populares de la provincia de Córdoba. ✅️
👉 El objetivo es elaborar un diagnóstico comunitario acerca del consumo problemático y poner en común las experiencia e ideas de distintas organizaciones que trabajan en la problemática, con la finalidad de proponer acciones concretas que ayuden a fortalecer las herramientas con las que cuenta cada sector. 💪
🤝 El encuentro es organizado por la campaña “Ni un pibe y piba menos por la droga” y se realizará el próximo 28 de septiembre de 14 a 18 horas. Para más información, podés acceder a la redes de la campaña o completar el siguiente formulario: https://forms.gle/3s8u7UdkaH2BP8Qb9
#Cuchá</t>
  </si>
  <si>
    <t>https://www.instagram.com/p/CxoYHY7RGbX/</t>
  </si>
  <si>
    <t>Se trata del jesuita Ángel Rossi, quien fue designado cardenal de la iglesia católica y podrá elegir al próximo pontífice. ✅️ El arzobispo de Córdoba será consagrado en una ceremonia denominada “consistorio” que se realizará el próximo sábado en el cementerio de la Basílica de San Pedro.
👉 La designación de cardenal se trata del título honorífico más alto que puede conceder el sumo pontífice. Entre las tareas principales que tendrá Rossi está la de asesorar en temas eclesiásticos. Pero la mayor misión de un cardenal es la de elegir al próximo papa en caso de renuncia o fallecimiento.
🇻🇦 Actualmente, el colegio Cardenalicio está compuesto por 221 cardenales, número que llegará a 242 el 30 de septiembre. Cabe resaltar que solo los menores de 80 años (141 cardenales) tienen derecho a voto en caso de fallecimiento o renuncia papal. 
#Cuchá</t>
  </si>
  <si>
    <t>https://www.instagram.com/p/Cxngic6uozP/</t>
  </si>
  <si>
    <t>🏫 Senado debatirá la creación de la Universidad Nacional de Río Tercero
📚 Luego de varios intentos fallidos, se aprobó en la Cámara de Diputados el proyecto que establece la creación de la Universidad de Río Tercero. El Senado ya dio dictamen y se podría debatir en la próxima sesión de la cámara alta.
🧑🏽‍🎓 ¿Por qué es tan importante la Universidad de Río Tercero? Todos los actores involucrados coinciden en que su creación es una reparación histórica para con la ciudad
👉 Si queres saber más, te invitamos a leer la nota en cucha.com.ar, o ingresar al link en nuestra biografía 📱</t>
  </si>
  <si>
    <t>https://www.instagram.com/p/CxiQ17wuCzg/</t>
  </si>
  <si>
    <t>Mañana tendrá lugar la séptima edición de la Noche de los Teatros, una iniciativa organizada por la Agencia Córdoba Cultura y la Red de Salas de Teatro Independiente que propone 50 obras teatrales presentadas en 50 salas independientes de todo el territorio provincial, 25 de la ciudad de Córdoba y 25 del interior. 
La diversidad de obras que conforman la grilla incluye piezas teatrales originales y adaptaciones de gran producción en géneros como el clown, danza teatro, títeres, marionetas y teatro para adultos. La Noche de los Teatros es una iniciativa que busca destacar la importancia y vitalidad del teatro independiente en Córdoba, mostrando la riqueza de espacios y elencos teatrales de la provincia.
La entrada es libre con ingreso por orden de llegada hasta agotar la capacidad de cada sala, sin reserva previa. La salida es a la gorra. Una gran oportunidad para disfrutar teatro cordobés, con opciones para todos los gustos y todas las edades. 
La grilla completa está disponible en @reddesalascordoba y @cultura.cba. 
#Cuchá</t>
  </si>
  <si>
    <t>https://www.instagram.com/p/Cxgt5Tzx0hN/</t>
  </si>
  <si>
    <t>¿Qué hacemos con los desperdicios de la agricultura?
📍 Ticino, una pequeña localidad cordobesa, encontró la solución a un problema ambiental derivado de los residuos generados por su principal actividad económica: la producción de maní.
🥜 Aquí se produce el 80% del maní que se consume en Argentina y se procesa el 100%. El problema radica en que esta economía genera enormes cúmulos de cáscaras que resultan difíciles de transportar y, a su vez, al dispersarse por los campos, aumentan los riesgos de incendios.
💵 En 2018, la empresa Lorenzati, Ruetsch y Cía, dedicada a la producción y comercialización de cereales, maní y oleaginosas, inauguró la planta "Generación Ticino Biomasa".
🔋 De esta manera, Ticino logra generar energía renovable con capacidad para abastecer a más de 6,000 familias y garantizar un suministro constante de energía gracias a su planta de generación de energía renovable.
💡 En el proceso, se consumen 3.5 toneladas de cáscaras de maní por hora y se entregan 3 megavatios por hora a la red de energía limpia para el pueblo y las localidades cercanas.
👉 Nota completa en cucha.com.ar o ingresando al link en la bio</t>
  </si>
  <si>
    <t>https://www.instagram.com/p/CxeNNAuCutz/</t>
  </si>
  <si>
    <t>🏙️ El proyecto para que la comisión la pague el dueño se presentó hace tiempo en la Legislatura de Córdoba pero nunca fue tratado. ℹ️ Maxi Vittar, de Inquilinos Córdoba, nos cuenta que en otras provincias ya existe y es una realidad. ✔️
💬 "Las generalizaciones son injustas, pero cada vez que hay una discusión por un arreglo o lo que fuera, la respuesta siempre es en defensa del propietario. Además de que en su trabajo ofertan la propiedad del dueño, trabajan para ellos ¿por qué tenemos que pagarles los inquilinos su comisión?"
⏩ Si querés conocer más, lee la entrevista completa ingresando al link de la bio o en nuestra página web 👉 www.cucha.com.ar. 📲
#Cuchá #Alquileres #Córdoba #Inquilinos 
#LeyDeAlquileres #ComisiónInmobiliaria</t>
  </si>
  <si>
    <t>https://www.instagram.com/reel/CxdQpewuqPg/</t>
  </si>
  <si>
    <t>👑 Córdoba se coronó de gloria en los Juegos Evita
🥳 La delegación provincial cosechó 3 medallas de oro, 4 de plata y 1 de bronce para colocarse en la cabecera del medallero de los Juegos Evita para personas mayores.
🎉 El podio del medallero lo completan Ciudad Autónoma de Buenos Aires que también logró 3 oros pero no consiguió medallas plateadas. El tercer lugar fue para Catamarca con 2 oros y 2 platas.
🏁 La competencia se desarrolló en Termas de Rio Hondo (Santiago del Estero) y contó con la participación de más de 1.500 deportistas. La delegación cordobesa estuvo integrada por 40 deportistas coordinados por la Agencia Córdoba Deportes.
🏃🏼 Pádel, Truco, Sapo, Newcom, Tejo, Tenis de mesa, Ajedrez y Orientación fueron las ocho disciplinas en las que compitieron representantes de todo el país.
🏆 Las medallas cordobesas fueron en:
🥇Oro: Orientación pareja mixta, tejo pareja mixta, newcom
🥈Plata: Orientación femenina, pádel, tenis de mesa femenino, Ajedrez
🥉Bronce: tenis de mesa masculino
🗣️ "Estamos muy contentos de cómo salió todo. Es muy gratificante ver durante los cinco días que duran estos Juegos la felicidad que les genera a las personas mayores ser parte de este evento. Compiten con la misma pasión que cuando eran más jóvenes, y disfrutan de cada momento que comparten", resaltó Emiliano Gordín, director de competencias nacionales de la Secretaría de Deportes de la Nación.</t>
  </si>
  <si>
    <t>https://www.instagram.com/p/CxbfhRixJa0/</t>
  </si>
  <si>
    <t>En Latinoamérica los estudios sociales sobre la construcción de la memoria en relación a las dictaduras por lo general se han centrado en el testimonio de las víctimas de los regímenes, en especial los familiares de los detenidos-desaparecidos y ex presos políticos. Argentina, en particular, tiene un trabajo por la memoria de vanguardia, basado en decisiones políticas y judiciales que la colocaron a la avanzada en materia de derechos humanos: los juicios por delitos de lesa humanidad son un hito jurídico y social globalmente celebrado. 👏
👉  Este contexto promovió el surgimiento en el país de un fenómeno pocas veces narrado. La historia de quienes también fueron víctimas, en este caso de las narrativas negacionistas de sus propios familiares, reivindicadores de la noche más oscura de la nación. Se trata de los hijos, hijas, nietos y nietas de genocidas. Los cuales se organizaron para denunciar a sus propios progenitores.
✒️ En esta nota te contamos qué es “Historias Desobedientes”: un colectivo de familiares de las Fuerzas Armadas y de Seguridad que denuncian las violaciones a los derechos humanos cometidas por sus familias durante la última dictadura.
Podés ingresar al link de la bio o a www.cucha.com.ar y leer la nota completa ✅️
#Cuchá</t>
  </si>
  <si>
    <t>https://www.instagram.com/p/CxaehpduCyV/</t>
  </si>
  <si>
    <t>🎶 Este jueves la murga La Tunga Tunga grabará en vivo su espectáculo #2milventiestréss y vos podés ser parte de la fiesta. ▶️ La presentación será el día de la primavera a las 20hs en el Centro Cultural Córdoba y las entradas se venden por Autoentrada. 📌
🎵 “La Tunga Tunga” es un colectivo artístico con la impronta del carnaval cordobés. 🎊 Desde su formato de murga cantada, toma para sí la música y poesía de la docta para comunicarse con su público: los barrios de Córdoba. 🔊 En sus espectáculos busca recuperar y fortalecer la identidad local, desde el cuarteto a la espontaneidad del humor, interpelando al vecino y sumándolo a la fiesta popular. ✔️
ℹ️ Para más información te compartimos sus redes sociales 👇
🔹 IG 👉 @murga.latungatunga
🔹 FB 👉/murgalatungatunga
#Cuchá</t>
  </si>
  <si>
    <t>https://www.instagram.com/p/CxZJz_7xF8J/</t>
  </si>
  <si>
    <t>👉 El Ministerio de Economía anunció medidas de alivio fiscal para trabajadores autónomos. En este contexto, se anunció la presentación de un proyecto de ley para simplificar la transición de monotributistas a autónomos, profesionales y comerciantes. El nuevo régimen tributario está dirigido a aquellos cuyos ingresos no superen los 15 salarios mínimos vitales y móviles (2 millones de pesos).
📢 Este nuevo mecanismo se denomina "SIMPLE" y, según lo adelantado desde el ministerio, constituye un "alivio fiscal" ya que se considera que "el paso actual del monotributo al régimen de responsable inscripto es inequitativo".
Las modificaciones se aplicarían en un primer momento a personas humanas -profesionales, prestadores de servicios, comerciantes- que revisten actualmente como autónomos pero que no tengan ingresos mensuales superiores a los 15 salarios mínimos vitales y móviles", señalan en la cartera.
💬 "Está pensado como un esquema intermedio entre los monotributistas y los profesionales y comerciantes de mayores ingresos. Esto les permitirá evitar el salto que implica pasar de monotributo al régimen general", señalaron en el Palacio de Hacienda.
Estas medidas afectarían a casi un millón de personas que se encuentran en la condición de autónomos.
🤔 ¿En qué consiste el nuevo régimen tributario? Desde el Ministerio de Economía adelantaron algunos detalles:
🔹 Reducción del porcentaje de retención del impuesto a las ganancias, que va del 5% al 31%, y aumento de los mínimos a partir de los cuales se comienza a retener para los honorarios profesionales.
🔹 Diferimiento del pago del IVA para los meses de setiembre a diciembre de 2023.
🔹 Diferimiento del pago de los Aportes mensuales de los trabajadores autónomos para los meses de setiembre a diciembre de 2023.
🔹 Igual que en el caso de las micro empresas, el bono de $60 mil será absorbido en un 100% por el Estado a través de las cargas patronales.
Economía evalúa también ampliar SIMPLE a las micro y pequeñas empresas de hasta 3 empleados.</t>
  </si>
  <si>
    <t>https://www.instagram.com/p/CxX-1mTuw0h/</t>
  </si>
  <si>
    <t>Desde hoy, los trabajadores y trabajadoras en relación de dependencia, que sean aportantes al Sistema Integrado Previsional Argentino (SIPA) y que perciban ingresos de hasta $700.875 (brutos) pueden solicitar el crédito de hasta $400.000, con una tasa subsidiada del 50% anual por el Estado Nacional y a devolver en 24, 36 o 48 cuotas.
Una vez aprobado, el monto del crédito se acredita en la tarjeta de crédito de la persona beneficiaria, por lo que no es posible comprar dólares, extraer en efectivo o realizar plazos fijos. Está orientado al consumo o al pago de deudas con las entidades bancarias. Cabe destacar que quienes accedan a este beneficio no podrán comprar moneda extranjera hasta cancelar la totalidad del crédito. 
Los requisitos para acceder son residir en la Argentina de forma permanente, tener una antigüedad laboral no menor a 6 meses, ser trabajador o trabajadora en relación de dependencia aportante al SIPA con un sueldo que no supere los $700.875 mensuales, ser titular de una tarjeta de crédito del banco donde se cobra el sueldo, no alcanzar la edad jubilatoria al momento de cancelar totalmente el crédito, no superar la situación 2 de la Central de Deudores del BCRA, no ser titular de una jubilación o pensión y no ser trabajador eventual, discontinuo, de temporada o de casas particulares.
El monto máximo a solicitar es de $400.000, a pagar en cuotas mensuales de 24, 36 o 48 meses. La cuota no podrá superar el 20% del ingreso bruto mensual y se debitará automáticamente del CBU de la cuenta sueldo. La primera fecha de pago es a tres meses. 
Para pedir el crédito hay que ingresar a la web de ANSES o a la app de Mi ANSES con el número de Cuil y la clave de seguridad social, completar la solicitud y adjuntar la documentación requerida. En caso de aprobarse, la persona recibirá un código por mensaje de texto y deberá concurrir personalmente a una oficina de ANSES, para validar su identidad. No es necesario sacar turno. El monto solicitado se acreditará en los siguientes siete días hábiles. 
#Cuchá</t>
  </si>
  <si>
    <t>https://www.instagram.com/p/CxWXL7VxSuJ/</t>
  </si>
  <si>
    <t>📌 Desde el año 2010 y por sanción de la Legislatura de Córdoba, cada 18 de septiembre se celebra el Día de la Bandera Oficial de la Provincia de Córdoba. Fecha escogida para conmemorar el fallecimiento del primer gobernador constitucional de la provincia, el Brigadier General Juan Bautista Bustos. ✅️
👉  En dicho marco, la simbología que tiene la bandera de la provincia remite a los orígenes de la Nación, en particular al rol de Córdoba en el periodo fundacional. 
La bandera tiene tres bandas verticales de iguales proporciones: 🚩 el color rojo representa la sangre derramada en las luchas emancipadoras y el federalismo. A su vez, simboliza la energía del pueblo cordobés y la lucha contra la opresión a lo largo de la historia. 
🏳El Blanco simboliza la posición de Córdoba como centro geográfico y estratégico de la Argentina. A su vez, señala la identidad del pueblo nutrida de diversas corrientes migratorias, las cuales fueron acogidas e integradas en paz. 
El color celeste tiene, también, un doble significado. 💧 Por una parte representa los ríos que surcan la provincia, pero por otro lado, representa la participación de Córdoba en las guerras de la emancipación nacional. 
☀️ En el centro de la bandera se encuentra el sol Jesuita, con sus 32 rayos (16 rectos y 16 ondulados). Este sol tiene coincidencias desde la gráfica con el sol inca o el sol de mayo, presente en la bandera nacional. 
#Cuchá</t>
  </si>
  <si>
    <t>https://www.instagram.com/p/CxVZVLtuJEA/</t>
  </si>
  <si>
    <t>✊ 50 años del asesinato de Atilio López, histórico dirigente del Cordobazo.
👷 Fue uno de los líderes sindicales más emblemáticos de la Córdoba combativa que durante los años 60 y 70 estuvo a la vanguardia de la lucha social, hasta su asesinato un 16 de Septiembre de 1973.
🚐 La carrera sindical de Atilio López comienza de muy joven. A los 21 años ingresó como chofer en la Corporación Argentina del Transporte Automotor y al poco tiempo fue elegido delegado por sus compañeros, en un contexto de constante persecución a los trabajadores y violencia política.
🔩 En 1957 fue elegido Secretario General de la Unión Tranviarios Automotor, convirtiéndose en un actor central para la normalización de la CGT que, por aquellos años, atravesaría varios ciclos de intervenciones. 
🔥 En 1969 protagonizó uno de los sucesos históricos fundamentales de la historia argentina. Junto con Elpidio Torrez (Smata) y Agustín Tosco (Luz y Fuerza) encabezaron la pueblada obrero-estudiantil más importante de Córdoba, la cual puso en jaque a la dictadura de Juan Carlos Onganía. 
🗳️ En 1973 se convirtió en el primer Vicegobernador obrero de la provincia de Córdoba, acompañando a Obregón Cano en la fórmula, sosteniendo el cargo hasta que fueron destituidos por el golpe policial conocido como Navarrazo el 28 de febrero de 1974.
▪️ Atilio López fue secuestrado el 16 de septiembre de 1974 en Capital Federal por parte de un comando de la Alianza Anticomunista Argentina. Su cuerpo apareció acribillado a balazos en Capilla del Señor junto al del ex Subsecretario de Economía de Córdoba, contador Juan José Varas, quien era amigo y secretario personal de Atilio.</t>
  </si>
  <si>
    <t>https://www.instagram.com/p/CxQOpOIOjGN/</t>
  </si>
  <si>
    <t>🌃 ¿Cuánto de tu salario representa el alquiler? 📌 Cada vez es más difícil para los cordobeses encontrar un techo en el que vivir. 
ℹ️ Comisión inmobiliaria, expensas, nueva ley, defensoría del inquilino y mucho más en una entrevista a fondo con Maxi Vittar, de Inquilinos Córdoba, para conocer todo sobre uno de los temas del momento.
✔️ La nota completa haciendo click en el link de la bio o ingresando a nuestra página 👉 www.cucha.com.ar. 
#Cuchá #Alquileres
#LeyDeAlquileres</t>
  </si>
  <si>
    <t>https://www.instagram.com/reel/CxOrpd3xYWQ/</t>
  </si>
  <si>
    <t>Alrededor de las 21 hs del sábado 15 de septiembre de 2018, cinco años atrás, se conocía la noticia: José Manuel de la Sota, tres veces gobernador de la provincia de Córdoba, había fallecido en un accidente automovilístico sobre la Ruta Nacional 36, después de que su camioneta impactara contra la parte trasera de un camión.
Su funeral se realizó en el Centro Cívico del Bicentenario y duró un día y medio. Estuvieron presentes sus familiares, amigos, funcionarios provinciales y nacionales, representantes de la sociedad civil y dirigentes de todo el arco político nacional. Asistieron también miles de personas que llegaron de distintos puntos de la provincia y que, pacientemente, realizaron largas filas bajo la lluvia para ingresar al foyer del edificio bajo, donde se había montado la capilla ardiente. 
Sin dudas, el momento más impactante fue cuando Juan Schiaretti puso su banda de gobernador sobre el cajón, mientras lloraba de manera desconsolada. La misma banda que le había colocado José Manuel de la Sota el 10 de diciembre de 2015, cuando realizaban el traspaso de mando. "Yo sé que desde el cielo vas a estar velando por los cordobeses y por que haya unión entre los argentinos", dijo el actual gobernador y candidato a presidente. 
Se vendieron tantos arreglos florales que, durante los dos días de funeral, en Córdoba se agotaron las flores. La tradicional florería Las Lilas tuvo récord de ventas en sus 49 años de existencia. 
El lunes 16 al mediodía se trasladaron los restos del exgobernador hasta el cementerio San Jerónimo. El recorrido del cortejo por las calles de la ciudad fue acompañado por una masiva caravana de gente. El pueblo cordobés rindió a José Manuel de la Sota un homenaje de despedida popular, masivo y genuino.
#Cuchá</t>
  </si>
  <si>
    <t>https://www.instagram.com/p/CxOJiOlu4dY/</t>
  </si>
  <si>
    <t>🏴‍☠️ Julio César Villagra: El nombre del gigante
🔹 Eran tiempos duros para Belgrano. Pasado el Nacional del ´81, el club se vio obligado a jugar en el torneo local. La dirigencia no tenía la plata para mantener un plantel que se desarmó por completo. Los números no cerraban y el fantasma del remate de la cancha encendía todas las alarmas en Alberdi.
💙 Hoy se cumplen 30 años de su muerte y desde #Cuchá repasamos su paso por @clubatleticobelgrano 
👉 Si queres saber más, te invitamos a leer la nota en cucha.com.ar, o ingresar al link en la biografía 📱</t>
  </si>
  <si>
    <t>https://www.instagram.com/p/CxN_oDKuGE2/</t>
  </si>
  <si>
    <t>📉 El Observatorio de Trabajo, Economía y Sociedad (OTES) publicó recientemente un informe donde analiza la evolución del stock de deuda de la Provincia de Córdoba entre 2005 y 2023, así como su composición en términos de acreedores y moneda en la que está denominada.
🔥 El informe destaca que el próximo gobierno deberá afrontar vencimientos de deuda por 2.033 millones de dólares. Esto equivale a destinar 6 meses de los 4 años de recaudación de su mandato al pago de las obligaciones.
💵 En términos de la recaudación, en 2005, el stock de deuda representaba 18,26 meses de recaudación provincial. Esa relación cayó hasta 2015, cuando alcanzó su mínimo en 3,28 meses. Luego llegó a 8,43 meses en 2020, para descender nuevamente hasta 4,96 en 2023.
🤑 Uno de los principales problemas de la deuda provincial radica en la moneda de denominación: durante el período 2005-2023 pasó de estar mayormente en pesos a estar casi en su totalidad en moneda extranjera: del 19,20% en 2005 al 98,3% en 2023.
📊 En cuanto a los acreedores de la provincia, progresivamente, a la par de una disminución de las obligaciones con el Estado Nacional, se aumentó la emisión de títulos públicos denominados en moneda extranjera, llegando a representar el 74,2% en 2022.
📍 Fuente: @otescba 
✨ Nota completa en cucha.com.ar (link en la bio) 📲</t>
  </si>
  <si>
    <t>https://www.instagram.com/p/CxMGOh6PIiK/</t>
  </si>
  <si>
    <t>🌆 En el marco del debate por la Ley de Alquileres, hablamos con Maxi Vittar de Inquilinos Córdoba sobre todo lo que tiene que ver con el acceso a la vivienda en nuestra provincia.
▶️ ¿Con el correr del tiempo los inquilinos empezaron a ver de otro modo la ley vigente? ¿Por qué se la quiere modificar?
ℹ️ Lee la nota completa haciendo click en el link de la bio o ingresando a nuestra página 👉 www.cucha.com.ar. 
#Cuchá #Alquileres
#LeyDeAlquileres</t>
  </si>
  <si>
    <t>https://www.instagram.com/reel/CxLEiGUOfYY/</t>
  </si>
  <si>
    <t>💊 Se desarrollaran productos terapéuticos y fármacos para el tratamiento del cáncer. 
🥼 Estos productos son el resultado de 30 años de investigación a cargo de Gabriel Rabinovich, investigador del Conicet y director del Laboratorio de Glicomedicina del Instituto de Biología y Medicina Experimental (Ibyme)
🏥 Galtec será la empresa encargada de la producción. Desde la compañía se deberá avanzar en solicitar la aprobación de las autoridades regulatorias: Anmat, la FDA y la EMA (de Argentina, Estados Unidos y Europa, respectivamente)
👨🏻‍⚕️ Para Rabinovich, es clave que este trabajo se realice desde una empresa nacional: "Si hubiéramos licenciado estas patentes a una compañía multinacional, no podíamos controlar el desarrollo. Así, si necesitamos hacer un cambio de anticuerpo, tenemos todo en nuestras manos y eso es fantástico"
💉 Ademas del tratamiento contra el cáncer, también se investigara el desarrollo de nuevos productos vinculados con la fisiopatología intestinal y enfermedades de la piel.
#Cuchá</t>
  </si>
  <si>
    <t>https://www.instagram.com/p/CxJfY0UxtgQ/</t>
  </si>
  <si>
    <t>El Concejo Deliberante de Córdoba sancionó por unanimidad una ordenanza que prohíbe la tracción a sangre animal en toda la ciudad. Esta medida histórica tiene como objetivo proteger a los animales, además de mejorar las condiciones de cientos de trabajadores de la economía popular. 
La ordenanza establece multas para quienes maltraten a los animales y promueve un programa de transición para que los "carreros" cambien sus caballos por motocarros eléctricos. Además, se derogó la antigua ordenanza de inscripción de vehículos de tracción a sangre. 
Esta iniciativa fue respaldada por organizaciones de protección animal y representa un gran avance hacia un futuro más sostenible. La ciudad también se compromete a colaborar con organizaciones sin fines de lucro para la protección y cuidado de los animales incautados.
#Cuchá</t>
  </si>
  <si>
    <t>https://www.instagram.com/p/CxIiA-0uULf/</t>
  </si>
  <si>
    <t>🏘️ Alquilar es uno de los temas del momento porque el acceso a la vivienda es una necesidad básica. 🏙️ Cada cordobés necesita un techo bajo el que vivir y está cada vez más difícil conseguirlo, ya sea por los aumentos de precios o porque cada vez se ven menos propiedades en alquiler. 🏠 Mientras se discuten modificaciones a la Ley de Alquileres, el mercado inmobiliario retrajo la oferta, generando caos y una subida exponencial de los precios. 📌 Ahora bien ¿Por qué se está discutiendo una nueva ley? ¿Quiénes ganan y quiénes pierden? ¿Alcanza con una normativa para regularizar la situación habitacional en Argentina? 🔎
🌆 Hace algunos años, un grupo de personas comenzó a juntarse para ayudarse mutuamente contra los abusos que se cometían al calor de la vieja ley de alquileres. 🤝 El espacio fue creciendo y así nació “Inquilinos Córdoba”, una organización que busca defender los derechos de quienes alquilan. ✔️ Maxi Vittar es su referente y la semana pasada estuvo exponiendo en el Senado de la Nación en el marco del debate de la nueva Ley. 💬 Con él nos sentamos a hablar por horas, para conocer en profundidad la problemática de los alquileres. 📲
▶️ Comisión inmobiliaria, expensas, nueva ley, defensoría del inquilino y mucho más en una entrevista a fondo para conocer todo sobre una de las problemáticas que más personas afecta en el país. ℹ️ Lee la nota completa haciendo click en el link de la bio o ingresando a nuestra página 👉 www.cucha.com.ar. ⏩
#Cuchá
#Alquileres #LeyDeAlquileres</t>
  </si>
  <si>
    <t>https://www.instagram.com/p/CxG_fRZx9_W/</t>
  </si>
  <si>
    <t>✊ Pampillón fue un obrero, estudiante y militante radical mendocino, que vivió y se formó en Córdoba durante la agitada década de los 60. Vivía en un departamento de la Avenida Vélez Sarsfield, cerca de la esquina con el Bulevard San Juan.
⚒️ Como estudiante cursaba el segundo año de la carrera de Ingeniería Aeronáutica en la Universidad Tecnológica Nacional, y trabajaba además como obrero mecánico en la planta de IKA-Renault, en el Barrio Santa Isabel, donde era uno de los delegados gremiales. 
📕 En su faceta estudiantil, Santiago participaba activamente del movimiento que, a mediados de 1966, luchaba contra las intervenciones a las Universidades Nacionales por parte de la dictadura de Onganía. 
🔥 El 7 de septiembre de ese año, la Federación Universitaria de Córdoba convocó a una asamblea en la Plaza Colón para definir la continuidad de las medidas de fuerza que habían estado sosteniendo desde hacía varias semanas. Este hecho contó, además, con la solidaridad del movimiento obrero, que ya mostraba unidad en la lucha, la cual años después posibilitaría la histórica pueblada conocida como el "Cordobazo".
📢 Al saber de la asamblea, el gobierno de facto envió de inmediato a las fuerzas para impedir el encuentro organizado por la FUC. Ante la resistencia de los estudiantes, se produce una batalla campal que abarca varias cuadras del centro de la ciudad. 
▪️ Durante la represión, Santiago Pampillón recibe disparos a quemarropa en la esquina de Av. Colón y Tucumán. El joven estudiante y obrero es asistido y trasladado por particulares al Hospital de Urgencias, donde muere cinco días más tarde a causa de las heridas recibidas.
✨ Pasados más de medio siglo, Pampillón sigue siendo ejemplo y referencia de la lucha por la educación pública en todo el país.</t>
  </si>
  <si>
    <t>https://www.instagram.com/p/CxF9cYxOU9Z/</t>
  </si>
  <si>
    <t>En agosto, Gabón fue escenario de otro golpe de Estado en África, cuando militares derrocaron al presidente reelecto Alí Bongo, marcando el octavo golpe en países excolonias francesas en los últimos años. El líder golpista, Brice Oligui Nguema, es un pariente del depuesto presidente y acumuló poder en la esfera militar antes de tomar el control. El régimen de Bongo y de su padre, vinculado a la corrupción y el autoritarismo, había gobernado durante décadas, beneficiándose de la riqueza petrolera y de minerales como el manganeso, a pesar de que la mayoría de la población vive en la pobreza. El desencadenante del golpe fue una controvertida elección, carente de transparencia. La comunidad internacional condenó el golpe, pero reconoció los problemas electorales en Gabón.
La Unión Africana suspendió al país en sus actividades, y el presidente de la República Centroafricana fue designado como mediador para lograr una transición pacífica. El líder golpista prometió elecciones libres y reformas democráticas, pero no especificó fechas.
Los golpes de Estado en la región a menudo están relacionados con la explotación de recursos naturales por parte de potencias extranjeras, especialmente Francia, y el deseo de liberarse de la influencia extranjera. Este evento ilustra, una vez más, la compleja relación entre la democracia occidental y la idiosincrasia africana, además de la necesidad de una gobernanza global que permita construir un futuro más digno en el continente africano. 
Leé el análisis completo por @adrian.tuninetti en nuestra web, ingresando desde el link en la bio.
#Cuchá</t>
  </si>
  <si>
    <t>https://www.instagram.com/p/CxEQFiXReob/</t>
  </si>
  <si>
    <t>Con el clásico ya confirmado, el próximo sábado 16 de septiembre llega una nueva fecha de la Copa de la Liga. ⚽️ Este es el primer enfrentamiento, del segundo semestre, entre equipos cordobeses. La cita será en el estadio Mario Alberto Kempes, en donde Talleres recibirá a Instituto con la particularidad de que el partido contará con la presencia de ambas hinchadas. ✅️
👉 La T cedió la tribuna Artime para los seguidores de la Gloria,  por lo que el conjunto de Alta Córdoba contará con casi 12 mil tickets para el ingreso al estadio.
Este será un vibrante encuentro por la Zona A de la Liga de la Copa, ya que el conjunto de barrio Jardín está peleando la primera posición, lo que le permite acceder a torneos internacionales, mientras que el conjunto albirrojo, que está octavo en la tabla, necesita sumar para la permanencia en la máxima categoría del fútbol nacional. 🇲🇨🇸🇴
📌 El encuentro se llevará a cabo a las 21 horas. Los hinchas de Instituto pueden adquirir sus entradas por Boletería Vip a un precio de $13,500 para adultos y $10,500 para menores, más cargos. 
#Cuchá</t>
  </si>
  <si>
    <t>https://www.instagram.com/p/CxDTkxOOqtI/</t>
  </si>
  <si>
    <t>🎙️ Se conformó la intersindical de la comunicación
📺 En una reunión que contó con la presencia de más de 50 delegados y miembros de comisión directiva de 5 sindicatos de la provincia, se presentó la mesa intersindical de la comunicación. Buscan fortalecer la unidad sindical en los medios.
👉 Si queres saber más, te invitamos a leer la nota en cucha.com.ar, o ingresar al link a través del link en la bio 📱</t>
  </si>
  <si>
    <t>https://www.instagram.com/p/CxBtYjARuyO/</t>
  </si>
  <si>
    <t>🐍 La ultraderecha argentina, personificada hoy por el líder de La Libertad Avanza, Javier Milei, ha logrado instalar una narrativa sólida que coloca a "la casta política" como su principal enemigo y, de esta manera, se muestra como un nuevo actor emergente que pretende ofrecer soluciones a los problemas históricos de un "Estado corrupto".
📺 Ahora bien, ¿cómo surgió este líder carismático que ha logrado interpelar a diferentes sectores de la juventud argentina? El candidato autodenominado "libertario" comenzó a obtener popularidad en los medios masivos de comunicación desde 2015, principalmente en los programas del canal de televisión América, donde era recurrentemente invitado a debatir temas políticos y económicos, proponiendo de esta manera temas en la agenda que parecían totalmente desplazados del debate público, como la dolarización o la negación del cambio climático.
🗳️ El salto de las pantallas a la escena política decide darlo en 2021, cuando obtiene por voto popular una banca en la Cámara de Diputados representando a CABA. Sin embargo, esta faceta, lejos de alejarlo de las pantallas, replicó su imagen y discursos, potenciados incluso por su creciente popularidad en las redes sociales.
🤬 De esta manera, se instala públicamente como un personaje ajeno a la política, sin los vicios atribuidos a quienes están enquistados en el poder, y que, por convicciones, decide participar en la transformación de la realidad nacional. Esta construcción, además, encaja a la perfección en el contexto que desde hace varios años atraviesa Argentina, donde la sociedad percibe a un Estado que no logra dar solución a sus principales demandas.
🤔 ¿Pero es realmente Javier Milei un outsider que de buenas a primeras (por su carácter, su carisma o sus ideas) se alza como la novedad para desplazar a la vieja política? ¿Quiénes están detrás del economista mediático que tiene grandes chances de convertirse en el próximo presidente?
👉 Nota completa en cucha.com.ar</t>
  </si>
  <si>
    <t>https://www.instagram.com/p/Cw_N6bBxF6W/</t>
  </si>
  <si>
    <t>🇦🇷 Empezó el Mundial de Rugby y mañana Los Pumas debutan frente a Inglaterra mañana a las 16hs. El seleccionado argentino tendrá el récord de seis cordobeses entre sus filas. 
📌 Además de los seis convocados, hasta ahora solo 5 cordobeses habían integrado Los Pumas en mundiales anteriores: Hugo Torres en Nueva Zelanda 1987, Sebastián Irazoqui en Sudáfrica 1995, Alejandro Allub en Gales 1999, Genaro Fessia en Nueva Zelanda 2011 y Enrique Pieretto en Japón 2019.
🔷 Los seis representantes que tendremos en este mundial son:
🔹Matías Alemanno: Ciudad de Córdoba. Juega de segunda línea. Tiene 31 años y se formó en el club La Tablada. Actualmente, juega para el club inglés Gloucester Rugby. Disputó las Copas del Mundo de Inglaterra 2015 y Japón 2019. Va por su tercer Mundial.
🔹Santiago Carreras. Ciudad de Córdoba. Es apertura. Tiene 25 años y se formó en el Córdoba Athletic Club. Integra el Gloucester Rugby inglés. Participó en el Mundial de Japón 2019 y el de Francia será su segundo certamen mundialista.
🔹Juan Cruz Mallía. Ciudad de Córdoba. Puede jugar tanto de wing como de fullback. Tiene 26 años y surgió en el Jockey Club. Juega en el Toulouse francés. Participó en el Mundial de Japón 2019 y se apresta a disputar su segunda Copa del Mundo.
🔹Eduardo Bello. Villa María. Pilar. Tiene 27 años y se formó en el San Martín Rugby Club villamariense. Fichó para el club inglés Newcastle Falcons. Participará por primera vez en un Mundial.
🔹Lautaro Bazán Vélez. Ciudad de Córdoba. Juega de medio scrum. Tiene 27 años y se formó en el club Universitario, para después sumarse al Córdoba Athletic. En la actualidad, integra el Rovigo italiano. Será su debut en un Mundial.
🔹Joaquín Oviedo. Ciudad de Córdoba. Se acomoda como octavo. Tiene 22 años. Se formó en el Córdoba Athletic Club. En el presente, juega en el club francés Perpignan. Será su primer Mundial.
ℹ️ Francia 2023 se desarrollará desde el 8 de septiembre hasta el 28 de octubre, Argentina comparte grupo con Inglaterra, Samoa, Chile y Japón. El primer partido es el más difícil e importante del grupo, ya que definirá el que posiblemente clasifique en la primera ubicación.</t>
  </si>
  <si>
    <t>https://www.instagram.com/p/Cw8mhVERfiy/</t>
  </si>
  <si>
    <t>En un caso judicial en la ciudad de Córdoba, la Cámara de Familia de 1° Nominación determinó que un hombre había ejercido violencia de género simbólica, verbal y gestual contra una compañera de trabajo. La víctima había denunciado chistes misóginos y comentarios descalificantes por parte de su colega y solicitó medidas para detener esta conducta. Inicialmente, el Juzgado de Primera Instancia no consideró la denuncia como violencia de género, pero impuso que el denunciado asistiera a programas educativos sobre este tema. La denunciante apeló la decisión.
La Cámara de Familia, en mayoría, concluyó que el denunciado había desplegado conductas de violencia de género. Destacaron la importancia de valorar la prueba con perspectiva de género, reconociendo las relaciones de poder entre géneros y su construcción cultural. También señalaron que no es fácil obtener pruebas en casos de violencia de género.
La resolución afirmó que la historia y contexto adverso del denunciado no justifican su afectación a los derechos de la víctima. Además, se convalidó la asistencia obligatoria del denunciado a programas de educación en el Centro Integral de Varones, con el objetivo de aprender a comunicarse adecuadamente con las mujeres. Este caso destaca la importancia de reconocer y abordar la violencia de género en el ámbito laboral y la necesidad de educación para cambiar comportamientos machistas.
#Cuchá</t>
  </si>
  <si>
    <t>https://www.instagram.com/p/Cw7tFxtOVWP/</t>
  </si>
  <si>
    <t>Este sábado tendrá lugar VIHotel, una jornada artística e informativa sobre VIH, ITS y hepatitis virales. El encuentro se llevará a cabo en @hotelinminente, a partir de las 11 hs. 
Hotel Inminente, ActUp Córdoba, Jeff Clover, Mommia, Tiempo Libre, Programa Municipal VIH Sida y Centro Pueblo impulsan esta actividad, a más de un año de la sanción de la nueva Ley de VIH, Hepatitis Virales, otras ITS y Tuberculosis.
Con entrada libre y gratuita, se realizará la presentación de las cartillas "VIHSIBILIZAR” y “VIVIR CON VIH ES POLÍTICO", un proyecto gestado desde el Programa de Género, Sexualidades y Educación Sexual Integral en conjunto con activistas seropositivxs de la Red Argentina de Jóvenes y Adolescentes Positivxs (RAJAP), en colaboración con el Área de Formación en Género, Sexualidades y ESI de la Facultad de Filosofía y Humanidades UNC. Además, habrá intervenciones performáticas, testeos rápidos, abordaje de salud comunitaria, charlas y un sorteo de obras a beneficio.</t>
  </si>
  <si>
    <t>https://www.instagram.com/p/Cw6BRsaxkpC/</t>
  </si>
  <si>
    <t>✔️ La demanda del litio aumentó notablemente en los últimos años como un insumo clave para la fabricación de las baterías que se utilizan en vehículos eléctricos, artículos electrónicos y para almacenar energía renovable.
ℹ️ En 2022, Argentina exportó unas 33.000 toneladas de litio, sin embargo hoy cuenta con 38 proyectos en cartera que proyectan una producción por encima de las 200.000 toneladas para el 2025. Salta encabeza el ranking con 17 iniciativas, seguida por Catamarca con 14.
⏩ El principal destino de las exportaciones del litio argentino es China (41,5% del total de ventas al exterior), seguido por Japón (30,7%), Corea del Sur (12,8%) y los Estados Unidos (9%). Los 3 países asiáticos acaparan en la actualidad el 87% de la demanda mundial de litio.
📌 Las regalías que se cobran a las empresas es de alrededor del 3% a boca de mina (es decir, tal como es extraído el mineral), un monto ínfimo para uno de los principales recursos naturales con los que cuenta el país. Además, su extracción implica una enorme pérdida de agua y riesgo de salinización del suelo, lo que amenaza a los frágiles humedales de la Puna y los Altos Andes. 
🔎 Dónde están, cuánto producen y cómo se proyectan los principales establecimientos vinculados al litio del país. Conocé todo en esta nota ingresando a www.cucha.com.ar o haciendo click en el link de la bio.
#Cuchá #Litio 
#Minería #Ambiente</t>
  </si>
  <si>
    <t>https://www.instagram.com/p/Cw5OJZcuEta/</t>
  </si>
  <si>
    <t>✏️ Se está realizando la muestra de carreras 2024 de la UNC
🧮 Más de quince mil aspirantes ya recorrieron los distintos espacios ubicados en el campus. Este jueves 7 de septiembre es el último día y se la puede visitar desde las 9 hasta las 18hs. La entrada es libre y gratuita.
🏫 La muestra es una puerta de entrada para conocer las diversas ofertas académicas que se proponen desde la Universidad Nacional de Córdoba como así también los requisitos de inscripción para el ingreso 2024.
📚 En está edición, no solamente se ofrecen los tradicionales stand sino que también hay charlas con egresados, ensayos para conocer los trabajos que realizan en cada profesión y visitas guiadas a las diversas facultades de la UNC.
📍Los salones temáticos están ubicados en el Pabellón Argentina y a lo largo del Bv. de la Reforma. 
💻 Si tenes dudas o queres realizar cualquier consulta podés escribir a inclusionsocial@estudiantiles.unc.edu.ar
⁉️ ¿Ya fuiste? ¿Qué te pareció? 
#Cucha</t>
  </si>
  <si>
    <t>https://www.instagram.com/p/Cw3cmsnxn_B/</t>
  </si>
  <si>
    <t>Inicia el camino rumbo al Mundial Estados Unidos-México-Canadá 2026 y la selección mayor enfrenta este jueves a las 21 horas al combinado de Ecuador 🥳
👉 Esta será la primera competencia oficial de la selección nacional luego de la obtención de la Copa del Mundo en Qatar.🏆 Con la presencia cordobesa de tres históricos campeones: Julian Álavarez, Cristian “Cuti” Romero y Nahuel Molina, la sorpresa del DT, Lionel Scaloni, fue la incorporación de Lucas Beltrán, actual delantero del ACF Fiorentina. ✅️
⚽️ Con cuatro jugadores oriundos de nuestra provincia, el quinto convocado para entrenar en el predio de Ezeiza junto a la sub 23 que dirige Javier Mascherano es Bruno Zapelli. El ex jugador de Belgrano de Córdoba, nacido en la localidad de Carlos Paz, será parte de las prácticas de la selección menor. 🏴‍☠️
🔜 Desliza en la imagen para conocer a cada uno de los cordobeses que integran el plantel de la Scaloneta. También podés leer la nota completa y enterarte de todos los detalles del partido en www.cuchá.com.ar o ingresando al link de la Bio.
#Cuchá</t>
  </si>
  <si>
    <t>https://www.instagram.com/p/Cw2qZrjui7I/</t>
  </si>
  <si>
    <t>🏥 El Centro Argentino de Protonterapia (CeArP) es el primero de su tipo en toda América Latina y está entre los primeros 20 del mundo, poniendo a la radioterapia argentina en la élite mundial. La protonterapia es una novedosa técnica, indicada para tratar tumores sólidos de difícil acceso o cáncer pediátrico, permitiendo realizar un tratamiento con mayor precisión y produciendo menos efectos secundarios que los rayos tradicionales. 
▶️ El CeArP ocupa un edificio de unos 8 mil metros cuadrados en un predio del barrio porteño de Agronomía sobre la avenida Nazca, a pocos metros del actual Instituto de Oncología Ángel Roffo y colindante a la Fundación Centro de Diagnóstico Nuclear, creando un gran polo oncológico. El nuevo complejo espera recibir a sus primeros pacientes en 2024 y si bien allí se brindará todo tipo de tratamientos oncológicos utilizando equipos de última generación, la mayor innovación serán las dos salas de protonterapia. El modernísimo centro dispone también de ochos laboratorios distribuidos en dos plantas.
ℹ️ Cabe destacar que la protonterapia brinda una precisión milimétrica en el tratamiento de determinados tumores, como los pediátricos, los del sistema nervioso central, los resistentes a la radioterapia estándar, los que se encuentran ubicados en las proximidades de órganos sensibles como el corazón, y aquellos no operables ubicados en la cabeza o el cuello, entre otras patologías. Su ejercicio requiere de instalaciones con una tecnología más compleja y equipos de un volumen y peso considerables, por eso se construyó todo el edificio desde cero. Por ejemplo, una de las principales máquinas es el ciclotrón Proteus Plus, que pesa 230 toneladas, tiene unos 4,5 metros de diámetro y fue provisto por la empresa belga Ion Beam Applications (IBA).
✔️ Se estima que 120 pacientes por millón de habitantes por año se podrían beneficiar con esta técnica ➡ sólo en la Argentina, el número potencial de pacientes candidatos a este tratamiento asciende a 5.200 por año.
#Cuchá #Salud
#Protonterapia #Cearp</t>
  </si>
  <si>
    <t>https://www.instagram.com/p/Cw05R8Ex-4Q/</t>
  </si>
  <si>
    <t>🇦🇷 El próximo mes se realizará el debate presidencial 2023, y la Cámara Nacional Electoral adelantó algunas de las dinámicas previstas para los dos encuentros.
🗳 Participarán los 5 candidatos presidenciales: Javier Milei (La Libertad Avanza), Patricia Bullrich (Juntos por el Cambio), Sergio Massa (Unión por la Patria), Juan Schiaretti (Hacemos por Nuestro País) y Myriam Bregman (Frente de Izquierda).
👉 Los encuentros se llevarán adelante en la Universidad Nacional de Santiago del Estero y en la Facultad de Derecho de la Universidad de Buenos Aires, el 1 y 8 de octubre respectivamente. En caso de haber balotaje, se pactó un tercer debate a realizarse el 12 de noviembre, también en la sede de Derecho de la UBA.
✨ Además, la CNE dio a conocer el trabajo que realizan los integrantes del Consejo Asesor, en perspectiva de generar un intercambio "transparente, dinámico y participativo" entre los candidatos que competirán en las elecciones generales.
🎤 Una de las novedades que se propuso para esta edición tiene que ver con la posibilidad de que los ciudadanos participen a través de la formulación de preguntas que podrán enviarse de manera anticipada. Para ello se evalúa que podría hacerse a través de la web de la CNE.
📢 Posteriormente, se serían seleccionadas las “más pertinentes", para ser sorteadas durante el intercambio de los candidatos.
Si tuvieses la posibilidad… ¿qué les preguntarías? 🤔</t>
  </si>
  <si>
    <t>https://www.instagram.com/p/Cwz5-_tPcvZ/</t>
  </si>
  <si>
    <t>El intendente Martín Llaryora presentó un proyecto de ordenanza al Concejo Deliberante de la ciudad de Córdoba, con el objetivo de fortalecer el control y la regulación de los perros potencialmente peligrosos. Este proyecto busca promover dos aspectos fundamentales: la trazabilidad de estos animales y la tenencia responsable por parte de sus dueños, para garantizar la seguridad de la comunidad.
El proyecto introduce varias modificaciones y adiciones a las ordenanzas existentes relacionadas, como la creación del Registro Municipal de Perros Potencialmente Peligrosos. Entre las medidas propuestas, se destaca la obligación para los propietarios de obtener una licencia, registrar al animal, contratar un seguro de responsabilidad civil y recibir capacitación en tenencia responsable.
Además, se establece que los criaderos y establecimientos comerciales que vendan perros peligrosos deben cumplir con requisitos estrictos, incluyendo la entrega de un certificado de salud al comprador y asegurarse de que los nuevos dueños cumplan con los requisitos de tenencia responsable. Los criaderos y los establecimientos comerciales no podrán entregar perros potencialmente peligrosos sin castrar, y los profesionales veterinarios que los atiendan deben instar a los propietarios a registrar a sus animales en la aplicación informática "Huella Animal".
En cuanto a las sanciones, la ordenanza establece multas de hasta 250 Unidades Económicas Municipales y el decomiso del animal en caso de incumplimiento de las normas. En caso de reincidencia, las multas se incrementan en un 100%.
#Cuchá</t>
  </si>
  <si>
    <t>https://www.instagram.com/p/CwyTERmRTez/</t>
  </si>
  <si>
    <t>Mediante un comunicado de prensa, la Asociación Abuelas de Plaza de Mayo filial Córdoba dio a conocer la resolución de cuatro casos de mujeres asesinadas antes de dar a luz durante la última dictadura cívico militar. En las redes sociales del organismo de Derechos Humanos remarcaron que con esta información ya son 137 los casos resueltos.
Se trata de Dora Elena Vargas, Olga Liliana Vaccarini, Hilda Margarita Farías y Liliana Girardi, todas embarazadas al momento de su secuestro y posterior asesinato en manos de las fuerzas represivas. La resolución de los casos se dió a partir del cruce de información entre el Equipo Argentino de Antropología Forense (EAAF), la Comisión Nacional por el Derecho a la Identidad (Conadi) y el Poder Judicial. 
En su comunicado, Abuelas de Plaza de Mayo expresó: “Lamentablemente, no es la primera vez que debemos concluir una búsqueda con este espantoso final. A lo largo de estos casi 46 años de lucha dimos por cerrados 15 casos de mujeres asesinadas antes de dar a luz y hoy debemos sumar a esa lista cuatro más". 
#Cuchá</t>
  </si>
  <si>
    <t>https://www.instagram.com/p/CwxWOj_u8go/</t>
  </si>
  <si>
    <t>🍴El Frente: Gastronomía sin patrón
🧑🏽‍🍳 El Frente es un nuevo espacio gastronómico en el cual militantes del Frente de Organizaciones en Lucha (FOL) pueden tener acceso a un trabajo de calidad, sin la necesidad de un jefe. 
🍝 Ofrecen desayunos y menús diarios de lunes a sábado a precios populares. Una buena propuesta que se suma al circuito gastronómico de la ciudad.
👉 Si queres saber más, te invitamos a leer la nota en cucha.com.ar, o ingresar al link a través del link en la bio 📱
#Cucha #Trabajo #Cooperativa</t>
  </si>
  <si>
    <t>https://www.instagram.com/p/CwsWqTlOEJm/</t>
  </si>
  <si>
    <t>El gobierno de Córdoba en conjunto con empresas del sector privado y organizaciones sociales de la diversidad, anunciaron  la creación de una base de datos que incluye un registro de perfil laboral de personas trans, travestis y no binarias para cubrir la demanda de empleo en el sector privado. 
En este marco dialogamos con Calixto Angulo, Secretario de Derechos Humanos de la Provincia de Córdoba, quien nos cuenta sobre esta iniciativa intersectorial. 
Para leer la entrevista completa podés ingresar al link de la bio o a nuestra web  www.cucha.com.ar 
#Cuchá</t>
  </si>
  <si>
    <t>https://www.instagram.com/reel/CwqkesQxQM7/</t>
  </si>
  <si>
    <t>Previaje es un programa de preventa turística que reembolsa el 50% del valor del viaje, mediante saldo precargado en una tarjeta de débito. Para jubilados afiliados a PAMI, el reembolso asciende al 70%.
La quinta edición entra vigencia hoy hasta el 7 de septiembre. Durante esta semana, los interesados deberán realizar las compras de los servicios turísticos en los prestados inscriptos al programa, para viajar desde el 29 de septiembre hasta el 17 de octubre. 
Una vez realizada la compra del viaje, se debe completar un formulario en previaje.gob.ar y cargar todos los comprobantes. La fecha límite para hacerlo es el 8 de septiembre. El tope máximo de reintegro es de $100.000 para agencias de viaje, alojamiento, vuelos y ómnibus de larga distancia. Para los demás prestadores es de $5000 en total.
El reembolso del 50% o 70% se realiza en una tarjeta de débito del Banco Nación y el crédito está disponible a partir de la fecha del viaje. Puede utilizarse para pagar servicios turísticos, gastronomía, excursiones, entretenimiento, etc. No es necesario que estos locales estén registrados en Previaje. 
Puede acceder al beneficio cualquier persona física mayor de 18 años a través de su CUIT o CUIL, que tenga validación de identidad nivel 3 en Mi Argentina y que declare un domicilio en la República Argentina.
Leé la nota completa en nuestra web, www.cucha.gob.ar, accediendo desde el link de la bio. 
#Cuchá</t>
  </si>
  <si>
    <t>https://www.instagram.com/p/Cwpu7_auaHE/</t>
  </si>
  <si>
    <t>📣 María de los Ángeles Verón desapareció el 3 de abril de 2002 en San Miguel de Tucumán. Desde ese día, se han planteado decenas de hipótesis sobre su destino, pero ninguna pista ha logrado dar con el paradero de Marita.
Después de más de dos décadas, un nuevo rumor ha vuelto a poner en el centro de la atención el caso: en esta ocasión, varios testigos han coincidido en la existencia de fotografías de Marita en una clínica, y todo indica que algunas organizaciones gremiales fueron responsables de que esas imágenes nunca aparecieran.
Por esta razón, la Justicia Federal de Tucumán ha imputado a dos dirigentes sindicales como sospechosos de ocultar pruebas con las fotos y los documentos que demostrarían que Marita falleció. Se trata de Norberto Manzano y Carlos Alberto Rojas, secretarios generales de la Asociación del Personal Jerárquico del Agua y la Energía (Apjae) a nivel nacional y en Tucumán, respectivamente. Ambos fueron convocados el viernes para prestar declaración indagatoria en los tribunales federales de Tucumán.
💬 "Se les imputa el delito de encubrimiento, ya que en este caso tienen o han tenido documentación que permitiría conocer el destino final de Marita y no la han aportado a la Justicia", dijo a Télam Carlos Garmendia, abogado de Susana Trimarco, madre de la joven desaparecida.
☎️ Para denunciar delitos de trata y explotación, comunicarse a la Línea 145 
Es anónima y gratuita para orientación, solicitar asistencia y/o denunciar la desaparición de una persona.
Funciona las 24 horas, los 365 días del año.
👉 Nota completa, en cucha.com.ar (link en la bio) 📲</t>
  </si>
  <si>
    <t>https://www.instagram.com/p/CwoII8xtyV-/</t>
  </si>
  <si>
    <t>🏗️ Inauguran un Centro de Gestión Ambiental en Villa María
🏭 El predio está ubicado en el antiguo vertedero municipal y tiene como objetivo separar el 35% de los residuos de Villa María y Villa Nueva para ser reciclados, agregarles valor y ser reutilizados.
♻️ Con la puesta en marcha del Centro de Gestión Ambiental (CGA) desde el municipio buscan fomentar la economía circular y dar acabar con los basurales a cielo abierto. Es el primer predio de estas características que se pone en funciones en la provincia
🦺 El predio está a cargo de dos cooperativas que desde hace años vienen desarrollando una gran labor al momento de separar, gestionar y revalorizar los residuos sólidos urbanos.
💰La inversión que permitió llevar adelante este proyecto estuvo garantizada a través del Banco Interamericano de Desarrollo (BID)
🎒A la vez que quedó inaugurado un jardín infantil para las niñas y niños de los trabajadores que se desempeñan en el CGA 
#Cucha #Ambiente</t>
  </si>
  <si>
    <t>https://www.instagram.com/p/CwldyERxBzK/</t>
  </si>
  <si>
    <t>🚂 Cada 30 de agosto se celebra el Día del Ferrocarril Argentino en honor al primer viaje de una locomotora en el país. Más de 150 años después de ese hecho, reconstruimos la historia del Tren de las Sierras, uno de los más emblemáticos y pintorescos de nuestra provincia.
🌄 Lagos, túneles, montes y sierras. El Tren de las Sierras atraviesa una zona de extraordinarios paisajes para unir la ciudad de Córdoba con el Valle de Punilla. Fue inaugurado en 1889 y su recorrido inicial tenía 147 kilómetros, culminando en Cruz del Eje. Por aquellos años se utilizaba como medio de transporte de cargas pero con el correr del tiempo fue apropiándose por los pasajeros. 
🏞️ Tuvo su auge en las décadas del 50´ y 60´ con varios servicios diarios en coches que partían desde Alta Córdoba. También se prestaba un servicio llamado El Capillense, que unía con una formación integrada por una máquina y vagones de primera clase y turista, la estación del Mitre en la capital cordobesa, con Capilla del Monte, combinando con los trenes que llegaban y partían diariamente desde y hacia Buenos Aires.
✔️ El Tren cerró con la reestructuración de la red ferroviaria argentina llevada adelante por el gobierno de Carlos Menem, centrada en la liquidación de la estatal Ferrocarriles Argentinos. Sobrevivió algunos años como un tren turístico, concesionado a una empresa que por esos años regentaba el zoológico, pero finalmente fue abandonado. 
🙌 Recién en 2007 la provincia revirtió el manejo del ramal al gobierno nacional. El 10 de agosto se llevó a cabo la reinauguración del trayecto Rodríguez del Busto -La Calera, reimplantándose el servicio de pasajeros. Posteriormente se habilitó el tramo La Calera - Cosquín, y en 2009 la nueva cabecera de salida del tren pasó a ser la estación Alta Córdoba. Actualmente llega hasta La Cumbre y tiene varias frecuencias diarias a un módico precio. Si nunca lo tomaste, es una paseo imperdible para hacer en cualquier momento del año.
#Cuchá 
#DíaDelFerrocarril #TrenDeLasSierras</t>
  </si>
  <si>
    <t>https://www.instagram.com/p/CwkoIWVusrr/</t>
  </si>
  <si>
    <t>🌏 En su última cumbre, los estados miembros de los BRICS (Brasil, Rusia, India, China y Sudáfrica) llegaron a un acuerdo para ampliar el número de países que componen este bloque político económico. De esta manera, desde el primero de enero de 2024 se incorporarán Argentina, Egipto, Arabia Saudita, Irán, Emiratos Árabes Unidos y Etiopía.
✔️ El ingreso de Argentina plantea una mezcla de desafíos y expectativas sobre los beneficios que puedan existir para la economía nacional. Si bien desde el PRO y La Libertad Avanza se atacó al acuerdo, una mirada no obtusa ni sesgada por los intereses políticos, muestra que el ingreso a los BRICS es una ventana de oportunidades enorme.
Hasta el momento, los BRICS representan el 42% de la población mundial, alrededor del 30% de la superficie terrestre y el 23% del producto interno bruto (PBI). En 2015, el organismo creó el Nuevo Banco de Desarrollo, con la intención de ofrecer una opción distinta al Banco Mundial y al FMI, para que sus estados miembros cuenten con respaldo económico para proyectos específicos.
ℹ️ Los países que se suman llegan con importantes aportes: Irán, Arabia Saudita y los Emiratos están entre los principales proveedores mundiales de petróleo; Argentina cuenta con importantes reservas de gas, minerales como el litio y su producción alimentaria; por su parte, Etiopía es uno de las economías emergentes que más viene creciendo en África gracias a la agricultura, el gas y grandes explotaciones de metales como oro, tantalio o potasio. Con estos países el bloque pasará a representar el principal PBI mundial, superando de este modo al G7 (Estados Unidos, Japón, Alemania, Reino Unido, Francia, Italia y Canadá) por cerca de dos puntos.
▶️ Podés leer la nota completa a través del link en la bio o ingresando a nuestra página web 👉 www.cucha.com.ar
#Cuchá #BRICS</t>
  </si>
  <si>
    <t>https://www.instagram.com/p/Cwi4EDSRNXm/</t>
  </si>
  <si>
    <t>🐵 El músico se encuentra internado desde el miércoles 23 de agosto en el Instituto Modelo de Cardiología, tras sufrir una descompensación a causa de un cuadro isquémico. 
👉 El sábado, sus hijos confirmaron cuándo le darán el alta médica: 
💬 “Es muy cabulero, así que quiere pasar agosto, prefiere quedarse en el hospital y salir de alta el 1 de septiembre. Siente que así va a tener un año más de vida”, reveló Carli en diálogo con el medio Cadena 3.
💬 Si bien el alta médica estaba pautada para los primeros días de esta semana, “se va a quedar unos días más para que siga controlado. Lo están cuidando y mimando demasiado”, señaló Natalia Jimenez.
La familia además confirmó el diagnóstico, el cual se trata de una obstrucción en la carótida, la cual generó el cuadro isquémico. Si bien por el momento no es operable, no descartan esa posibilidad a futuro. 
Por otro lado, comentaron sobre su descompensación: “De un momento para el otro se sintió mal, se mareo, sintió un hormigueo en la cara y se fue inmediatamente al cardiológico acompañado de mi mamá”.
En las últimas horas Natalia compartió un vídeo donde se lo ve caminando por un patio de la clínica, contado con emoción recuerdos de su vida.
✨¡Pronta recuperación, Mandamás! ✨</t>
  </si>
  <si>
    <t>https://www.instagram.com/p/Cwh6eJguoYp/</t>
  </si>
  <si>
    <t>En el marco de los 50 años del golpe militar liderado por Augusto Pinochet, que derrocó al presidente socialista Salvador Allende, el Departamento de Estado de Estados Unidos dio a conocer documentos que confirman que la Casa Blanca conocía de antemano los planes militares.
Se trata de dos informes diarios recibidos por el presidente Richard Nixon los días 8 y 11 de septiembre de 1973, en los que se analizaba la situación durante las horas previas al golpe de estado, que dio origen a 17 años de dictadura en el país chileno y que dejó un saldo de más de 3000 muertos o desaparecidos. 
En el documento del 8 de septiembre, los asesores de Nixon avisaron sobre un "posible intento de golpe" contra Salvador Allende, mientras que, en el del 11 de septiembre informaron que varias "unidades militares clave" apoyaban el derrocamiento. En ambos informes también se descata que, según los asesores del presidente Nixon, Allende consideraba que sus seguidores no tenían armas suficientes para hacer frente a las Fuerzas Armadas y que la única solución viable era la política. 
"El gobierno de los Estados Unidos completó la revisión de desclasificación en respuesta a una solicitud del gobierno de Chile y para permitir una comprensión más profunda de la historia que compartimos. Nos mantenemos comprometidos en trabajar con nuestros socios chilenos para intentar e identificar fuentes de información adicionales de modo de aumentar nuestra conciencia sobre eventos de alto impacto ocurridos a lo largo de la historia que compartimos y fortalecer aún más la importante relación entre nuestros dos países", explica el comunicado de la Embajada de Estados Unidos en Chile. 
Desde la Secretaria de Relaciones Exteriores de Chile agradecieron al presidente Joe Biden por la voluntad para desclasificar los archivos. 
#Cuchá</t>
  </si>
  <si>
    <t>https://www.instagram.com/p/CwgTaRpxutF/</t>
  </si>
  <si>
    <t>Fue una semana emocionante para el fútbol no vidente nacional. ⚽️ Tanto el combinado femenino como el masculino se consagraron campeones del mundo en sus respectivos torneos. 🏆🏅
🙌 En lo que respecta a la selección femenina, las Murciélagas, hicieron historia al consagrarse campeonas en el primer Mundial de la Federación Internacional de Deportes para ciegos, el cual tuvo lugar en Inglaterra. 
Fue una victoria 2-1 sobre el combinado japonés. La figura del partido fue la cordobesa Yohana Aguilar, quien a su vez fue la encargada de marcar los dos goles del conjunto nacional para levantar la copa mundial. ✅️
🦇 En el caso de los Murciélagos, la Copa Mundial se llevó a cabo, también, en Inglaterra y se definió en la tanda de penales contra el conjunto Chino. Fue un partido cerrado en donde ningún equipo sacó ventaja en el tiempo reglamentario, lo que selló un empate 0-0. El penal definitorio quedó en manos del cordobés Nahuel Heredía, quien desató la alegría del conjunto albiceleste. 🥳
Cabe destacar que es la tercera conquista en la historia de este equipo que ya había obtenido la copa del mundo en las ediciones 2002 y 2006, respectivamente. 💥
👉 Podés leer más ingresando al link de la Bio o en www.cucha.com.ar
#Cuchá</t>
  </si>
  <si>
    <t>https://www.instagram.com/p/CwfTuvVuLKc/</t>
  </si>
  <si>
    <t>🏟️ Recaudan fondos para pintar el “Lalo” Lacasia
💰Un grupo de hinchas de General Paz Juniors están organizaron una rifa para recaudar fondos y poder pintar el estadio del club
👨🏻‍🎨 Se juntan los martes y jueves a limpiar y preparar las tribunas para ser pintadas. Los días sábados desde temprano alrededor de 40 hinchas se ponen el overol, sacan los pinceles y trabajan hasta las últimas horas del día pintando cada uno de los escalones del histórico estadio de Barrio Junior.
👉 Si queres saber más, te invitamos a leer la nota en cucha.com.ar, o ingresar al link a través del link en la bio 📱
#Cucha</t>
  </si>
  <si>
    <t>https://www.instagram.com/p/CwaWMmZO7df/</t>
  </si>
  <si>
    <t>El Centro Experimental de la Vivienda Economica (CEVE), un instituto de investigación que depende del CONICET, junto con la Asociación de Vivienda Económica Asociación Civil lanzaron una encuesta para relevar las trayectorias habitacionales de hogares inquilinos. 
Cada respuesta contribuirá a generar información clara que será utilizada para estudios de CEVE-CONICET-UCC sobre estrategias habitacionales en la ciudad de Córdoba, con el fin de contribuir en la formulación e implementación de mejores políticas habitacionales. Los datos son confidenciales, y se resguarda la identidad y los datos personales de las personas que contribuyan con la investigación.
La encuesta está dirigida a personas (preferentemente jóvenes hasta 29 años o mujeres) que alquilan de manera permanente (contratos por más de 1 año) en la ciudad de Córdoba.
Podés responderla desde el link de nuestra bio. 
#Cuchá</t>
  </si>
  <si>
    <t>https://www.instagram.com/p/CwXw2JRO8xT/</t>
  </si>
  <si>
    <t>🀄 Un grupo de docentes y diseñadores rosarinos crearon dos juegos de mesa para revalorizar la flora y la fauna autóctona: Expedición Humedales y Expedición Serrana. La saga continuará con otras ecorregiones argentina. 
🏞️ La buena recepción de Expedición Humedales, su primer juego, los impulsó a crear otras experiencias para jugar con diferentes ecoregiones de Argentina. Así fue que decidieron el lanzamiento Expedición Serrana, inspirado en las provincias de Córdoba y San Luis. 
🌿 La soberanía es uno de los ejes centrales en su propuesta: “todos aprendimos lo que es un elefante o un hipopótamo, y no están ni siquiera nuestro continente. Creemos que hay que conocer también lo nuestro: lo local y lo regional”, explican Ignacio Negri y Guillermo García, dos de los creadores.
💡 El aprendizaje, según comentan, se logra desde el contacto con el otro y el involucramiento en el juego: “hay seños que nos escriben en Instagram y nos dicen, ‘mi alumno lloró porque dice que el aguará guazú está en extinción’. Ese niño no se olvida más de esa especie. Sin darse cuenta, están aprendiendo mientras juega”.
✨En cada lugar donde presentaron este proyecto fueron elogiados por tratarse de una creativa herramienta para reflexionar sobre el medio ambiente. Su emprendimiento fue declarado de Interés Municipal en Rosario y de interés Nacional por el Congreso de la Nación justamente por su carácter lúdico y pedagógico.
👉 La entrevista completa a los diseñadores de @coleccion_expediciones en cucha.com.ar 🤳</t>
  </si>
  <si>
    <t>https://www.instagram.com/p/CwWHcFRRuZz/</t>
  </si>
  <si>
    <t>🏘️ La Cámara de Diputados dio media sanción a las modificaciones a la Ley de Alquileres impulsada por Juntos por el Cambio. Los cambios avanzan sobre los artículos que más protegían a los inquilinos:
🔶 El plazo de los contratos pasa de 3 a 2 años. Esto significa menor estabilidad y proyección a largo plazo, y menos tiempo para gastos de renovación, comisión inmobiliaria, mudanza o pintura.
🔶 Actualizaciones cuatrimestrales en vez de anuales. Significan tres aumentos al año, cuando la mayoría de las personas no tiene más de dos aperturas de paritarias anuales.
🔶 Aumentos en base a un índice o una combinación de índices acordados entre las partes (propietarios e inquilinos). Es sabido que la relación no es una relación de mercado horizontal, sino que el propietario se encuentra en una posición de superioridad y logra imponer las condiciones.
ℹ️ En un principio fracasó la derogación total de la ley que pregonaba JxC y La Libertad Avanza. Fue entonces que se impulsaron las modificaciones a la Ley, para lo que se sumó el apoyo de los bloques de Córdoba Federal, Juntos Somos Río Negro y SER.
📌 La sanción se dio con 125 votos afirmativos contra 112 negativos y ahora el proyecto deberá ser tratado en la Cámara de Senadores. Las distintas agrupaciones de Inquilinos de todo el país manifestaron su preocupación con lo que se aprobó.
#Cuchá 
#LeyDeAlquileres #Alquileres 
#Inquilinos #Inmobiliarias</t>
  </si>
  <si>
    <t>https://www.instagram.com/p/CwU4OQiOORb/</t>
  </si>
  <si>
    <t>🎹 Pianos al aire libre en la UNC
🎓 Desde la sub secretaria de cultura de la UNC organizaron el “Boulevard de los pianos” en el marco del triple festejo:
1️⃣ 40 años de democracia
2️⃣ 450 años de la fundación de la ciudad de Córdoba
3️⃣ 410 años de la creación de la UNC
🤵🏻‍♀️ Pianistas y estudiantes de piano estuvieron tocando piezas musicales en cada uno de los tres pianos instalados a lo largo del Boulevard de la Reforma. Cada piano simbolizaba una de las conmemoraciones, así como el repertorio que se ejecutaba también hizo referencia a las efemérides celebradas.
🎻 El cierre de la jornada estuvo a cargo de Pachi Herrera junto al ballet Mixtura Andina, en lo que fue una previa a la peña del éxodo jujeño que se realizará el próximo viernes en el comedor universitario.
#Cucha</t>
  </si>
  <si>
    <t>https://www.instagram.com/reel/CwTdY48Lu8s/</t>
  </si>
  <si>
    <t>“Hackear el sistema para su transformación”: bajo este slogan se presenta el Comunicaton 2030. ✅️ Se trata de un hackaton en el que los participantes, reunidos en diversos equipos, deberán realizar el diseño de un producto mínimo viable que responda a una demanda comunicacional de una organización. 
📢 En este sentido charlamos con Nadir Secco, docente de la Facultad de Artes, quien nos invita a conocer más de qué se trata el Comunicaton 2030. 📍Una iniciativa para trabajar desde la comunicación, el arte y la innovación, los objetivos establecidos por la Agenda 2030 de la ONU en lo que respecta a desarrollo sostenible.
👉🏽 Si querés leer la entrevista completa  podés hacerlo ingresando a través del link en la bio o ingresando a nuestra página web ➡️ www.cucha.com.ar
#Cuchá</t>
  </si>
  <si>
    <t>https://www.instagram.com/p/CwSWw8NuSJN/</t>
  </si>
  <si>
    <t>▶️ Un equipo de investigación cordobés creó un portal web con información sobre el consumo de sustancias psicoactivas para reducir potenciales riesgos y daños. 📲 Ingresando a consumocuidado.com se pueden encontrar textos de fácil lectura sobre distintas sustancias y sus efectos a nivel cerebral, corporal, psicológico y conductual. ✔️ También una guía de referencia sobre estrategias y pautas para reducir los potenciales daños, así como advertencias sobre cuáles no deberían mezclarse. ℹ️ El sitio también cuenta con un apartado que alerta sobre sustancias alteradas que circulan en el mercado, datos útiles como la ubicación de los centros de salud en Córdoba o dónde hacer testeos de enfermedades de transmisión sexual y brinda acceso a diversas publicaciones científicas sobre la materia. 📌
📖 Tradicionalmente, el abordaje de este tema se ha centrado en la prevención del consumo o en el tratamiento de las personas que ya han desarrollado un consumo problemático. ❗ Sin embargo, las cifras oficiales indican que casi la totalidad de las personas jóvenes y adultas han consumido alguna sustancia (legal o ilegal) alguna vez en la vida, pero que un bajo porcentaje requieren tratamiento. 🔎 La reducción de daños surge como una alternativa para abordar el consumo de quienes consumen sustancias de manera recreativa, que no requieren tratamiento y que no están interesadas/os en dejar de consumir.
🔷 Si querés saber más podés leer la nota completa a través del link en la bio o ingresando a nuestra página web 👉 www.cucha.com.ar. 
#Cuchá 
#ConSumoCuidado 
#ReducciónDeDaños</t>
  </si>
  <si>
    <t>https://www.instagram.com/p/CwQ5sStRWku/</t>
  </si>
  <si>
    <t>En una nueva edición de “Música x la Identidad”, Los Pericos realizaron un concierto en homenaje a Sonia Torres, titular de la filial Córdoba de Abuelas de Plaza de Mayo. 
La banda liderada por Juanchi Baleirón ofreció un recital gratuito en la plazoleta ubicada frente a la sede de Abuelas Córdoba, en el Centro de la ciudad de Córdoba. 
El ciclo “Música x la Identidad” tiene como objetivo seguir difundiendo la búsqueda de los nietos que faltan, a través de shows gratuitos de diferentes artistas. 
Si naciste entre 1975 y 1980 y tenés dudas sobre tu identidad, escribí a @abuelas_cordoba.
#Cuchá #AbuelasDePlazaDeMayo #MusicaXLaIdentidad #LosPericos #DerechosHumanos</t>
  </si>
  <si>
    <t>https://www.instagram.com/reel/CwQPDXsuWOO/</t>
  </si>
  <si>
    <t>🎶 Cada 22 de agosto se celebra en todo el mundo el Día Internacional del Folklore. En nuestro país, además, conmemoramos el Día del Folklore Argentino.
🌎 Esta fecha marca la creación de la palabra "folklore" por parte del arqueólogo inglés William John Thoms, el 22 de agosto de 1846. Etimológicamente, proviene de "folk" (pueblo, gente, raza) y "lore" (saber, conocimiento).
🇦🇷 Además, en 1960, en Buenos Aires, tuvo lugar el Primer Congreso Internacional de Folklore, en el que se reunieron representantes de 30 países para establecer esta fecha como el Día del Folklore.
🎹 Nuestro país tiene una larga lista de artistas que han interpretado con su música y poesía los sentimientos del pueblo y su tierra, utilizando los ritmos tradicionales que emergieron de cada región del país. Uno de ellos es Héctor Roberto Chavero, más conocido como Atahualpa Yupanqui, un emblema de nuestra cultura popular.
🌄 Don Ata es autor de clásicos como "Luna tucumana", "Piedra y camino" y "El arriero", entre otros. Con su guitarra, trascendió las fronteras, convirtiéndose en un símbolo del folclore argentino.
🔥 Hoy, 22 de agosto, celebramos su legado y a través de sus palabras abrazamos a todos aquellos que cantan al pueblo y sus dolores.</t>
  </si>
  <si>
    <t>https://www.instagram.com/reel/CwP4pYOOWNQ/</t>
  </si>
  <si>
    <t>ℹ️ El Festival Desafiarte cumple 21 años y lo celebra con una agenda llena de actividades. Se trata de una de las más emblemáticas apuestas por la cultura y la inclusión de Córdoba, que continua construyendo espacios de participación artística para personas con discapacidad. Esta edición la programación está conformada con 42 propuestas de artes escénicas, murgas e intervenciones. 
🎭 Las Artes Escénicas y Títeres tendrán lugar del 22 al 25 de Agosto de 19 a 21hs en el Teatro Real, con cinco propuestas escénicas por día. Entradas por Boletería del Teatro o en www.ventas.autoentrada.com
🥁 Las murgas de toda la provincia se presentarán el 22 y 23 de Agosto en la explanada de la Plazoleta del Fundador (27 de Abril 83) de 14 a 18 hs.
📚 Este año habrá un Foro de Profesores de Artística, que será el martes 29 de Agosto en la Biblioteca Córdoba de 14 a 17hs.
✔️ Cabe mencionar que el pasado viernes fue la presentación del Festival en la Legislatura de Córdoba, lugar donde se tomaron las imágenes que acompañan la publicación.
📌 Para más información ingresá a 👉 https://fundaciondesafiarte.org.ar/.
#Cuchá 
#FestivalDesafiarte2023
#ArteyDiscapacidad
#DerechosCulturales</t>
  </si>
  <si>
    <t>https://www.instagram.com/p/CwLwuI-xSPl/</t>
  </si>
  <si>
    <t>🎬 Habrá Espacio INCAA en Córdoba
🎥 El Cine Arte Córdoba quedó inaugurado como Espacio INCAA desde esta semana. Se podrá disfrutar no solo de proyecciones nacionales, sino que tendrán un rol preponderante películas de producción cordobesa. Una gran noticia para el cine local. 
🍿 El programa nacional funcionará los días jueves y viernes a las 20 hs. Esos días se cobrará una entrada general de $400 y $200 para estudiantes y jubilados.
👉 Si queres saber más, te invitamos a leer la nota en cucha.com.ar, o ingresar al link a través del link en la bio 📱</t>
  </si>
  <si>
    <t>https://www.instagram.com/p/CwIJcmdOEH3/</t>
  </si>
  <si>
    <t>🇧🇴 Como cada agosto desde hace 38 años, en Villa El Libertador se lleva a cabo la celebración religiosa más convocante de Córdoba: aquella que honra a la Virgen de Urkupiña, Patrona de la Integración Nacional de Bolivia.
✨ Esta tradición, que comenzó en los años 80 gracias a las familias bolivianas que trajeron la imagen de la Virgen, se ha convertido en una ceremonia religiosa que congrega a miles de fieles, tejiendo lazos entre las culturas boliviana y argentina.
💐 Las festividades incluyen nueve misas especiales en la Parroquia Nuestra Señora del Trabajo, culminando en el emotivo cambio de manto de las imágenes que son veneradas tanto en la iglesia como en los hogares de los devotos.
🎆 Este año, las celebraciones iniciaron el 10 de agosto y finalizarán mañana sábado con una misa a las 9:30 horas, seguida de una procesión por las calles del barrio con bailes, comidas típicas, bendiciones y actividades folclóricas con las que tradicionalmente se honra a la Virgen.
☑️ ¿De qué se trata esta festividad que hermana a miles de vecinos con música, bailes y oraciones? 👉 En cucha.com.ar la nota completa (link en la bio)</t>
  </si>
  <si>
    <t>https://www.instagram.com/p/CwGpAACx9Oi/</t>
  </si>
  <si>
    <t>Hoy se fue una parte esencial del bolero nacional y la música popular Argentina. Hasta siempre Chico Novarro. 🥲
🎶 Cuenta Conmigo
Cuando le tengas que encontrar algún motivo
Si necesitas algo más que conformarte
Si se te ocurre por ejemplo enamorarte
Aquí me tienes.
Siempre dispuesto
A ver el mundo como tú ni lo imaginas
Si me quieres ver feliz no te animas
Cierra los ojos al aroma de una rosa
Mientras mi alma
¡Te cuenta cosas!....
Cosas que nunca, te dijeron hasta ahora
Si eres consciente de la gente que te adora
De ser un poco la razón de esta canción….
Y si resulta
Que no resulta, mi sistema de quererte
Cuenta conmigo nada más que para siempre
Y si tuvieras que dejarme
No te preocupes
Yo me podría acomodar sin molestarte
En un rincón donde pudieras acordarte
Y cuando el tiempo haya pasado
y tengas ganas en esas ganas
¡Me encontrarás!
Y si resulta
Que no resulta, mi sistema de quererte
Cuenta conmigo nada más que para siempre
Y si tuvieras que dejarme
No te preocupes
Yo me podría acomodar sin molestarte
En un rincón donde pudieras acordarte
Y cuando el tiempo haya pasado
y tengas ganas en esas ganas
¡Me encontrarás!
Cuenta conmigo
Cuenta conmigo
#Cuchá</t>
  </si>
  <si>
    <t>https://www.instagram.com/p/CwF07QaO5tA/</t>
  </si>
  <si>
    <t>🐱 Se avistaron cuatro nuevos cachorros de yaguareté en los Esteros del Iberá y ya suman 16 los felinos libres en esa región de Corrientes, que se transforma en la provincia con mayor población de estos animales, superando a Jujuy, Formosa y Chaco.
📹 Los nuevos ejemplares fueron observados por cámaras trampas que fueron colocadas por científicos del CONICET y personal de la Fundación Rewilding Argentina, después de que los primeros yaguaretés fueran liberados en el Parque Iberá en enero de 2021 tras 70 años de extinción en la zona. Cabe mencionar que el patrón de manchas de los yaguaretés es único para cada ejemplar, lo que facilita su identificación por parte de los investigadores.
ℹ️ Aunque los números aún puedan parecer bajos, es una especie a la que se la considera en peligro crítico, ya que enfrenta un riesgo extremadamente alto de extinción en estado silvestre, siendo las principales causas la destrucción y degradación de los montes, la caza furtiva y la escasez de presas naturales. En los últimos años muchos ejemplares sobrevivieron en cautiverio para luego reinsertarlos. La población correntina significa el 10% del total argentino (que se calcula en unos 200 ejemplares).
✔️ El yaguareté es el mayor felino de América y Monumento Natural argentino. Sin embargo, a lo largo de nuestra historia ha sufrido de una penosa indiferencia, que puede resumirse en dos hechos sintomáticos: uno puede encontrarse en la toponimia del barrio de Tigre, en el norte de la provincia de Buenos Aires, llamado así por la presencia de yaguaretés nadando en los ríos y recorriendo los montes. El otro perdura en el escudo de la selección argentina de rugby, que encierra a un yaguareté, aunque al equipo se le conoce como Los Pumas.
📌 La recuperación de esta especie en Corrientes abre una esperanza para la conservación de la especie y la biodiversidad de la región. Los yaguaretés cumplen un "rol ecológico" fundamental como depredadores tope, lo que ayuda a regular la distribución y abundancia de otras especies en Iberá, desde otros depredadores hasta herbívoros e incluso especies vegetales.
#Cuchá #Yaguareté
#PeligroDeExtinción #Corrientes
#EsterosDelIberá #ParqueIberá</t>
  </si>
  <si>
    <t>https://www.instagram.com/p/CwFhUMUu35_/</t>
  </si>
  <si>
    <t>Jorge Foa Torres, investigador de CCONFINES, UNVM/CONICET, reflexiona sobre los resultados de las PASO y su significado en un contexto de transformaciones políticas y sociales. En un cambio de época marcado por transformaciones en identidades y representación política, destaca el papel de las emociones en la arena política y advierte sobre la pulsión destructiva en el cambio de época. 
Leé la nota completa en nuestra web, www.cucha.com.ar, o accedé desde el link de nuestra bio. 
#Cuchá</t>
  </si>
  <si>
    <t>https://www.instagram.com/p/CwEAla9xMxx/</t>
  </si>
  <si>
    <t>Hoy elegimos homenajear al General San Martín recordando su estadía más larga en nuestra provincia. Fue en 1814 que el Libertador de América llegó a la localidad de Saldán, en las Sierras Chicas, donde permaneció por casi tres meses. 
San Martín pisó por primera vez suelo cordobés el 30 de diciembre de 1813, de paso hacia Tucumán para relevar a Manuel Belgrano en el mando del Ejército del Norte. De allá regresó en 1814, con su estado de salud agravado por el asma crónico y otras enfermedades que padecía. Llegó a la Estancia de Saldán, propiedad de su amigo Eduardo Pérez Bulnes, solo con un edecán, un ayudante que hacía las diligencias.
Su alejamiento fue estratégico. San Martín esperaba que Martín Miguel de Güemes pudiera hacerse cargo de la defensa del norte para ganar tiempo y desarrollar otro plan: el cruce de los Andes. El Libertador creía que había que organizar una campaña por la independencia distinta, la ruta al Alto Perú estaba condenada al fracaso. Por su estado de salud consiguió que el director supremo Gervasio Posadas lo relevara y, así, se refugió en Saldán. Allí pasó todo el invierno pensando, escribiendo y sosteniendo reuniones con distintas personalidades de la época. Se sabe que se entrevistó por varias horas con el general José María Paz y que recibió a su amigo Tomás Guido, quien venía de dejar su cargo en Chuquisaca. 
Cuando venció su licencia, en lugar de regresar a Buenos Aires o al norte, pidió ser designado gobernador de Cuyo. Todo da a pensar que durante su estadía en Córdoba había terminado de armar su plan. El 10 de agosto recibe su nombramiento y el 26 de ese mes emprendió el viaje a Mendoza. Abandonó Saldán, lugar al que no volverá más, y por carta le agradeció a Pérez Bulnes la hospitalidad.
La casona donde se alojó San Martín perteneció a Luis de Tejeda y Guzmán, el primer poeta argentino, quien la adquirió en 1632. Una placa en el lugar lo recuerda. Luego pasó a manos de Pérez Bulnes. La vivienda conserva su estilo arquitectónico original y fue declarado Lugar Histórico Nacional en 1941. Cinco años después, el nogal fue reconocido como Árbol Histórico. Hoy es visitado por colegios, instituciones y público en general.
#Cuchá</t>
  </si>
  <si>
    <t>https://www.instagram.com/p/CwC_fzpuR5M/</t>
  </si>
  <si>
    <t>🗞️ Retiran quioscos de diarios y revistas abandonados
🪚 Desde la Municipalidad comenzaron a retirar los puestos de diarios que están fuera de funcionamiento. De los 400 puestos, ya se han retirado 30 y faltan unos 70 más.
📬 Antes de ser retirados, el municipio emplazó a sus dueños para que renueven la autorización anual. 205 fueron los quioscos que renovaron sus permisos, mientras que otros 22 están en trámite. 
🏗️ Es la Subsecretaría de Fiscalización y Control quién está a cargo del retiro del quiosco, en conjunto con el personal de la Dirección de Higiene Urbana y el ente Córdoba Obras y Servicios.
🚧 La medida busca contrarrestar el impacto visual, ambiental y estético que estos generan.
🗣️ Gabriela Guzmán, subsecretaria de Fiscalización y control, señaló que la acción es “muy bien recibida por los vecinos, porque contribuye a mejorar las condiciones de la vía pública y del entorno donde desde hace años se encuentran los escaparates"</t>
  </si>
  <si>
    <t>https://www.instagram.com/p/CwBaRpOx3g1/</t>
  </si>
  <si>
    <t>En la ciudad de Córdoba se celebran los 50 años del nacimiento de una estilo que marcaría la cultura popular hasta nuestros tiempos, el hip hop. 💥
👉 El 11 de agosto de 1973 fue el día donde comenzó todo. Clive Cambell, conocido como DJ Kool Herc, realizó una fiesta en la avenida Sedgwick 1520 para unas 50 personas. ✅️ Un músico, hasta ese momento, desconocido fuera del Bronx, esa tarde pinchó discos de soul y funk pero alargando los beats instrumentales de las canciones mientras rapeaba encima de las pistas. El rap, el grafiti y el breaking serían los puntapiés iniciales para darle vida al movimiento hip hop. 
🎛 Para que el hip hop llegara a la escena local tenemos que esperar hasta finales de los 90, cuando en la ciudad empiezan a surgir los primeros circuitos asociados al rap. Se puede nombrar a Locotes (1996) como la primera formación identificada plenamente con el movimiento. De ahí se desprendió una segunda agrupación, Doble Ache, la cual dio nacimiento a la fiesta “Conexión Hip Hop” en Casa Babylon. 🙌
🥳 En homenaje a medio siglo de historia, el próximo 18 de agosto en el Teatro Comedia de la ciudad se celebra “50 años de Hip Hop”, un evento con charlas, cypher de baile, rap y espectáculos. La entrada es libre y gratuita desde las 17 horas.
#Cuchá</t>
  </si>
  <si>
    <t>https://www.instagram.com/p/CwAd7wlujZL/</t>
  </si>
  <si>
    <t>🟢 Cañada del Sauce es un pequeño poblado enclavado en las Sierras Grandes, al sudoeste del Valle de Calamuchita. Está atravesada por el Río Quillinzo y rodeada de bosques de espinillos, molles y cocos que hacen de este lugar un paraíso natural, pero también una importante reserva y cuenca hídrica. Allí, la comuna presentó recientemente un amparo contra una desarrollista inmobiliaria que incumple la ley, poniendo a la venta terrenos en un área protegida. Además del daño ambiental, se teme que puedan estar estafando a los compradores.
ℹ️ Son 360 hectáreas, con lotes desde 375 metros cuadrados, es decir miles de terrenos para viviendas en una zona serrana protegida, lo que representa más del 60% de la superficie de la localidad, y no cuenta con servicios. Pese a las repetidas denuncias, la desarrollista no se detiene y continúa con actividades como tala, desmonte, movimientos de suelo y apertura de calles, incluso se han sacado pircas históricas. Si bien la Policía Ambiental intervino en algunas ocasiones, la conducta no cesa.
✅ La localidad de Cañada del Sauce se encuentra a unos 25 kilómetros de La Cruz y Río de los Sauces, y no tiene más de 150 habitantes estables. Un desarrollo inmobiliario de esta magnitud, no solo destruye el recurso natural en el origen de un acuífero sumamente importante, sino que deteriora la vida del pueblo. Además, se vuelve muy difícil para una comuna de ese tamaño abastecer de infraestructura y servicios a un loteo tan grande.
▶️ Conocé más leyendo la nota completa. Podés hacer click en el link de la bio o ingresar a nuestra página web 👉 www.cucha.com.ar. 
#Cuchá 
#CañadaDelSauce #Calamuchita</t>
  </si>
  <si>
    <t>https://www.instagram.com/p/Cv-4zi_ReUr/</t>
  </si>
  <si>
    <t>💡 El Ministerio de Industria, Comercio y Minería de la Provincia, en colaboración con la Secretaría de Comercio y la Municipalidad de Río Cuarto, lanzaron el programa Incubacor, con el cual buscan la transformación de ideas productivas en pymes. 
👨‍💻 La convocatoria estará abierta hasta el 26 de agosto. Durante este período se recibirán propuestas e ideas que serán seleccionadas para iniciar el proceso de incubación a partir del próximo 13 de septiembre, una vez completada la validación técnica y comercial.
☑️ Los proyectos deben ser desarrollados en la provincia de Córdoba y tener como objetivo la creación de empresas en base tecnológica, deportivas, audiovisuales y aquellas que impliquen el agregado de valor en origen y fuentes de energías alternativas. Por otro lado, las ideas no deben degradar el ambiente, violar la propiedad intelectual o tener como finalidad su uso en la industria bélica.
✨ Los seleccionados recibirán asesoramiento, capacitación, asistencia y mentoría personalizada por parte de profesionales, con el fin de llevar cada idea innovadora hasta un concepto definido en términos de viabilidad y puesta en marcha, culminando en su ejecución definitiva.
👉 Para obtener más información, se puede visitar el sitio web desarrolloeconomicoriocuarto.gob.ar.</t>
  </si>
  <si>
    <t>https://www.instagram.com/p/Cv932zEu83L/</t>
  </si>
  <si>
    <t>Un equipo de docentes e investigadores de la Facultad de Ciencias Sociales de la UNC analizó dos encuestas sobre política nacional, para comprender los motivos que llevaron a apoyar al líder de La Libertad Avanza. Según el estudio, el crecimiento de la ultraderecha en nuestro país tiene lugar en sectores de la sociedad que no se sienten representados por las dos coaliciones mayoritarias y que expresan un rechazo a la clase política, a las figuras de los centrales partidos y sobre todo a la idea de que la política tradicional "no sirve para nada".
Las conclusiones indican que las personas que apoyan a Milei lo hacen por diferentes razones: “por disconformidad con el resto de los partidos”, porque están “hartas de la política y el Estado”, “para acabar con la casta política”, o porque “acuerdan con las ideas que defiende esa fuerza”. Los resultados también dan cuenta de un rechazo al cobro de impuestos y al aporte de las grandes fortunas, una valoración negativa sobre los vendedores ambulantes y cuidacoches y una sensación de "exceso" sobre los reclamos del feminismo. 
“Ser simpatizante de Milei está asociado con pensar que actualmente la política es inútil y no sirve para nada, y además con tener rabia e intolerancia hacia quienes dirigen los principales partidos políticos. En ese sentido, podemos decir que una gran mayoría de libertarios y libertarias son anti dirigentes de partidos mayoritarios, y muestran desencanto y desilusión hacia la actividad política en general”, asegura Valeria Brusco, politóloga y docente de la UNC.
“En los datos obtenidos vemos que el programa de LLA no es compartido del todo por sus simpatizantes. Esa falta de coincidencia muestra que no se trata de una identidad política consolidada, sino más bien de un proceso de identificación política en construcción, no cerrada”, apunta Brusco. En ese sentido precisa que en esa fuerza conviven elementos contradictorios, por ejemplo, democráticos y antidemocráticos, al mismo tiempo. Y advierte que, aun cuando se trate de identidades políticas precarias y en construcción, puede ser peligroso minimizarlas. 
Leé la nota completa en el link de nuestra bio o ingresá a www.cucha.com.ar. 
#Cuchá</t>
  </si>
  <si>
    <t>https://www.instagram.com/p/Cv8WbFYx0Iw/</t>
  </si>
  <si>
    <t>Se realizó una nueva Primaria Abierta Simultánea y Obligatoria (PASO), 🗳 con el objetivo de definir los candidatos y candidatas a presidente y vicepresidente para disputar en las elecciones generales. ✅️
Estaban habilitados para votar 34 millones de argentinos. De los cuales concurrieron a las urnas el 69,62% del padrón electoral. 📈 Cabe resaltar que los votos afirmativos fueron 22.539.543, mientras que el voto en blanco fue de 1.148.342 (4,78% del padrón). 
👉 La gran sorpresa de la jornada fue para la fuerza La Libertad Avanza, conducida por Javier Milei. Espacio que cosechó el 30,4% (7 millones de votos) y le permitió quedar primero en un escenario político de tercios. 
Entrá a cucha.com.ar o al link de la descripción para leer la nota completa y te contamos todos los números de la elección nacional. 🙌
#Cuchá</t>
  </si>
  <si>
    <t>https://www.instagram.com/p/Cv7gf0Muf6o/</t>
  </si>
  <si>
    <t>A mediados de julio, el intendente de Cruz del Eje, Claudio Farías, fue imputado por violencia de género. Su ex pareja denunció que la había atacado, por lo que un fiscal determinó su imputación por lesiones leves calificadas por mediar una relación de pareja.
Unos días después, el Concejo Deliberante de la ciudad decidió aprobar la licencia solicitada por Farías. Además, realizaron distintos pedidos de informes a la fiscalía.
Esta semana, la víctima agregó que el mismo día del ataque Farías también la encerró durante varias horas en su casa. De esta manera, el fiscal decidió ampliar la imputación, sumando privación ilegítima de la libertad. Además, la querella sostiene que el intendente no cumplió con la orden de restricción. 
A raíz de este hecho, otra ex pareja de Farías, con quien mantuvo una relación entre 2016 y 2020, se presentó en la Justicia para radicar una segunda denuncia. La mujer era empleada del municipio e indica que, además de sufrir violencia de género, Farías la amenazó con despedirla. También denuncia privación de la libertad y abuso de poder. 
Ambas denuncias tienen puntos en común. Y de avanzar con la causa, el intendente de Cruz del Eje se enfrenta a una condena de ocho años de prisión. 
#Cuchá</t>
  </si>
  <si>
    <t>https://www.instagram.com/p/Cv2PEEGOh7n/</t>
  </si>
  <si>
    <t>🔎 El golpe de estado en Níger alejó del poder a un gobierno pro europeo y dejó a África al borde de una guerra. Los nuevos mandatarios frenaron las exportaciones de uranio y oro, y con un discurso en defensa de los intereses nacionales ganaron gran popularidad entre la población. ℹ️ Se trata de la cuarta ex-colonia francesa que cambia su gobierno en los últimos meses, y despierta el alerta europea. Francia y Estados Unidos ya aplicaron sanciones y presionan a la Comunidad de Estados Africanos para que realice una intervención militar que devuelva el poder al antiguo gobernante. 📌 Países como Mali, Guinea-Bissau y Burkina Faso anunciaron que saldrían en caso de ataque, saldrían en defensa de Níger. 💬 La influencia de Rusia y China en el continente. Todo lo que necesitás saber sobre un conflicto con implicancias globales, en este nuevo artículo de Adrían Tuninetti. Lee la nota completa a través del link de la bio o en nuestra página 👉 www.cucha.com.ar. ✔️
#Cuchá 
#Níger #África</t>
  </si>
  <si>
    <t>https://www.instagram.com/p/Cv0pUp_R0VW/</t>
  </si>
  <si>
    <t>Miles de personas se manifestaron hoy en el obelisco para pedir justicia por la muerte del periodista Facundo Molares a manos de la Policía de la Ciudad de Buenos Aires. Molares se encontraba ayer participando de una pequeña manifestación que fue fuertemente reprimida. En distintos videos quedó registrado cómo Molares, de 47 años, era mantenido por efectivos policiales contra el piso mientras se descompensaba, imágenes que recordaron al crimen de George Floyd. Finalmente, el SAME lo trasladó al Hospital Ramos Mejía, donde se constató su fallecimiento.
Familiares, amigos y organizaciones sindicales, sociales y de derechos humanos se congregaron hoy para pedir justicia. Por lo pronto, la fiscal Marcel Sánchez, a cargo de la Fiscalía Nacional en lo Criminal y Correccional 30, apartó a la Policía de la Ciudad de la investigación. Además, ordenó identificar a todos los efectivos implicados en el operativo y solicitó las cámaras de seguridad del área afectada.
El pedido de justicia terminó con incidentes, después de que encapuchados se apartaran del grupo para rrojar piedras contra el Centro de Monitoreo de la policía porteña. Los mismos manifestantes terminaron expulsando al grupo de encapuchados, que nadie reconocía y que se sospecha que pueden haber sido infiltrados para generar disturbios, como lamentablemente suele suceder.
#Cuchá</t>
  </si>
  <si>
    <t>https://www.instagram.com/reel/Cv0CWwlssDg/</t>
  </si>
  <si>
    <t>Unos 150 repartidores cordobeses autoconvocados, que trabajan para empresas tercerizadas por la multinacional, reclamaron una actualización salarial. Además, indican que aumentó la cantidad de entregas diarias, por lo que se extendió la jornada laboral. A esta situación también se suma el despido sin causa de uno de los trabajadores. 
Luego de la protesta, lograron que el jornal pase de $13.500 a $18.000, pero que sigue estando lejos de los $25.000 diarios que cobran los repartidores de Buenos Aires. Desde el grupo de autoconvocados denunciaron presiones por parte de las empresas para que "recuperen el tiempo perdido", por lo que decidieron realizar una presentación ante el Ministerio de Trabajo. El objetivo es conformar una mesa de negociación junto con los empresarios. 
Leé la nota completa en nuestra web, www.cucha.com.ar, o ingresá desde el link de nuestra bio.
#Cuchá</t>
  </si>
  <si>
    <t>https://www.instagram.com/p/Cvzrl_yOOry/</t>
  </si>
  <si>
    <t>🎊 Pasados ya los comicios provinciales y municipales, los cordobeses nuevamente deben decidir representantes, pero esta vez a nivel nacional. El domingo 13 de agosto se celebrarán las elecciones Primarias, Abiertas, Simultáneas y Obligatorias (PASO), que definirán los candidatos que disputarán las elecciones generales el 22 de octubre. 
☑️ Si bien todas las miradas están puestas en la contienda por la presidencia y vicepresidencia, no es lo único que se define el próximo domingo, ya que los electores también deben decidir, en toda la Argentina, a los representantes al Parlamento del Mercosur y, en Córdoba, Diputados Nacionales y Parlamentarios Regionales del Mercosur. 
🗳️ En el cuarto oscuro habrá más de 30 boletas diferentes, pero no todas contienen los cuatro tramos. Además, varios frentes presentan diferentes listas para definir quienes competirán en las generales.
🤔 ¿Quiénes se presentan? ¿Cómo y dónde voto?
👉 Toda la información que necesitas para el próximo domingo en cucha.com.ar (link en la bio).</t>
  </si>
  <si>
    <t>https://www.instagram.com/p/Cvx-LZcJOb9/</t>
  </si>
  <si>
    <t>Se trata de la comunidad de Villa Los Aromos, 📍 una localidad ubicada al sur de la capital provincial. Su jefa comunal, Nelly Morales, comunicó -mediante la Resolución Nº 1447- que solo pagará el 65% de los sueldos de la municipalidad. Lo llamativo de esta medida son los motivos para tomar esta decisión: 🙄 la guerra en Ucrania y la deuda con el Fondo Monetario Internacional. A su vez, anticipó que habrá recortes en todas las áreas de la comuna. 
👉 Nelly Morales, electa en 2019 por Juntos por el Cambio, perdió las últimas elecciones ocupando el cuarto lugar con el 7,3 por ciento de los votos. La jefa comunal fue candidata por el Movimiento de Integración y Desarrollo (MID), partido ligado al precandidato presidencial Javier Milei. 
#Cuchá</t>
  </si>
  <si>
    <t>https://www.instagram.com/p/CvxB--LutAG/</t>
  </si>
  <si>
    <t>Vecinos de la zona sudeste de la capital vienen denunciando desde hace tiempo el vertido y la quema de residuos. 🤬 Un basural a cielo abierto que preocupa por sus efectos contaminantes y por sus consecuencias en la salud. 
👉 En este marco la Justicia de Córdoba “ordenó inscribir como colectiva y ambiental”, un recurso de amparo impuesto por los vecinos de Manantiales en contra de la Provincia y el Municipio. ✅️
Desde el amparo exigen que se disponga de personal suficiente para evitar que ahí se arroje basura y se queme. 💩 Todo esto ocurre en una zona urbana ubicada frente a viviendas residenciales, a metros de la circunvalación. 
👉 Cabe mencionar que no es la primera vez que la municipalidad y la provincia son intimadas por la justicia. Se trata de una problemática que arrastra varias décadas en distintos puntos de la ciudad.
#Cuchá</t>
  </si>
  <si>
    <t>https://www.instagram.com/p/Cvua1RuuKzA/</t>
  </si>
  <si>
    <t>🟢 El sector de las energías renovables mantiene su crecimiento en nuestro país y en los primeros seis meses del 2023 incorporó 253,86 MW al Sistema Argentino de Interconexión (SADI). Este incremento se dio gracias a la puesta en marcha de doce proyectos verdes, ya sean eólicos, solares y de bioenergías. De esta manera la capacidad instalada renovable total del país ya superó ampliamente los 5 GW y alcanzó los 5.393 MW.
ℹ️ Durante el primer trimestre comenzaron a funcionar en San Juan los parques solares Sierras de Ullum, Sierras de Ullum – B y el parque Cañada Honda. A esto se le sumaron las centrales térmicas a biogás, Bio-Eittor Energy y Bio de Souza, ambas en la provincia de Buenos Aires. 
✅ Ya en lo que fue el segundo trimestre se sumó el parque Solar Zonda I y Zonda I-B en San Juan y los parques eólicos Pampa Energía III y El Mataco III, en provincia de Buenos Aires. También el Parque Solar Cura Brochero en Córdoba y la central térmica a Biogás de Relleno Sanitario San Martín Norte III de Santa Fe. 
📌 El próximo paso, según lo planeado, es incorporar 633 MW a través de nuevos proyectos que ya fueron licitados en las últimas semanas por el Gobierno. Para estos se estima que la inversión supera los 2000 millones de dólares. 
🔎 Lee la nota completa a través del link en la bio o en nuestra página web 👉 www.cucha.com.ar ▶
#Cuchá 
#EnergíasRenovables #EnergíaVerde 
#EnergíaEólica #EnergíaSolar #Biodigestor</t>
  </si>
  <si>
    <t>https://www.instagram.com/p/CvszRT6xiim/</t>
  </si>
  <si>
    <t>“Me lloré la vida”. Con esa frase Virginia Garrone realizaba su primera entrevista luego de convertirse en campeona mundial de natación en Fukuoka, Japón. 🏆
👉 La nadadora, oriunda de Bell Ville, se impuso dentro de la categoría Masters (entre 45 y 49 años) en los 100 metros libres, con un tiempo de 1m02s05. 🏊‍♀️ A su vez, se consagró campeona en los 50 metros mariposa por solo 9 décimas. Ambas victorias hicieron que la cordobesa se subiera a los más alto del podio.
De gran trayectoria, Virginia Garrone representó al país en las olimpiadas de Sidney 2000. 🥇 También, se convirtió en la primera nadadora en ganar 8 medallas de oro en un sudamericano (Perú 1994) y en la única Argentina en ganar 15 medallas de oro en un Nacional (2002). ✅️
#Cuchá</t>
  </si>
  <si>
    <t>https://www.instagram.com/p/Cvr3C2fusS5/</t>
  </si>
  <si>
    <t>Este mes se pondrá en marcha el "monotributo productivo", dirigido a trabajadores de la economía informal. El anuncio estuvo a cargo del ministro Sergio Massa, y busca que los trabajadores no registrados ingresen al circuito formal.
A través de este monotributo, los contribuyentes podrían facturar hasta la actual categoría C del sistema, es decir $970.203 en doce meses móviles. El Estado nacional asumirá el componente de la cuota para el sistema de salud pública. Además, los beneficiarios tendrán cubierto por dos años el componente jubilatorio y podrían acceder a programas oficiales como Remediar. 
El anuncio se dio en el marco de un acto que los movimientos sociales (Movimiento Evita, Barrios de Pie y la CCC) realizaron en el estadio del club Ferro Carril Oeste. "No vamos a esperar al 10 de diciembre para poner en marcha el monotributo productivo. A fin de agosto lo vamos a hacer en un gran trabajo con todos los movimientos sociales, con un DNU. Lo primero que tenemos que hacer es darle a ese trabajador el derecho a una obra social, un seguro de riesgo de trabajo, aporte jubilatorio", expresó Massa. 
Esta medida se suma a otras que el Gobierno nacional prepara para después de las PASO, como refuerzos de ingresos para jubilados y trabajadores y alivio fiscal para distintos contribuyentes. 
#Cuchá</t>
  </si>
  <si>
    <t>https://www.instagram.com/p/CvqQjBDRVqT/</t>
  </si>
  <si>
    <t>Con la publicación del decreto presidencial en el Boletín Oficial, Argentina reglamentó la Ley de Cannabis. 🌱 Una medida que permite explorar y desarrollar aplicaciones medicinales para humanos y animales en base a la planta de marihuana. 🙌
✍️ La ley tiene como objetivo establecer la cadena de producción y comercialización local y con fines de exportación de la planta, las semillas y los productos derivados. ✅️ Esto generaría en los primeros años unos 10 mil puestos de trabajo, lo que pondría en marcha un nuevo sector de la economía nacional. 
👉 Desde la Agencia Regulatoria del Cannabis Medicinal (ARICCAME), esperan otorgar las primeras 80 licencias de producción antes de fin de año. El objetivo de la institución es arrancar con los emprendimientos que ya tienen la autorización a través del Ministerio de Salud, con prioridad a las pequeñas y medianas empresas, las cooperativas y las economías regionales. 
#Cuchá</t>
  </si>
  <si>
    <t>https://www.instagram.com/p/CvpMexiOrV4/</t>
  </si>
  <si>
    <t>🔬 Científicos de la UNC y el Conicet revelaron la presencia de plaguicidas, hidrocarburos, fármacos y microplásticos en las cuencas del Suquía y el Ctalamochita. 
🧫 Los microcontaminantes son compuestos no deseados presentes en el medio ambiente, y aunque su concentración es baja, pueden ser peligrosos debido a su persistencia y capacidad de bioacumulación.
🏞️ Los estudios realizados en la provincia encontraron plaguicidas en ambas cuencas, con un 45% en el río Suquía y 30% en el río Ctalamochita. Además, detectaron riesgos altos por productos farmacéuticos en el Suquía y moderados en el Ctalamochita, así como un riesgo medio por cianotoxinas en el embalse San Roque, especialmente en temporada de lluvias. 
🌎 Tal como mencionan en el informe, la contaminación de recursos de agua dulce ha aumentado globalmente debido al crecimiento poblacional, la expansión agrícola, la cría intensiva de animales y el desarrollo industrial. Estos factores han afectado la biota acuática, incluidos los organismos que sirven como alimento. 
🧑‍🔬 El estudio identificó además que los plaguicidas representan un alto riesgo en ambas cuencas, especialmente en el Suquía aguas abajo de la planta de tratamiento de aguas residuales de la ciudad de Córdoba.</t>
  </si>
  <si>
    <t>https://www.instagram.com/p/CviggEjxWSH/</t>
  </si>
  <si>
    <t>✅ Cada 6 de agosto se conmemora la Independencia de nuestro hermano país de Bolivia y, en ese marco, habrá distintas celebraciones este fin de semana en la ciudad de Córdoba, de las que se puede participar.
📌 El sábado se realizará una verbena que iniciará en Plaza San Martín y finalizará en la de la Intendencia. Una verbena es un festejo popular que integra a la comunidad, generalmente de un barrio, con baile, música, comparsas, comida y bebidas, convirtiéndolas en una expresión cultural propia. Este evento cuenta con el apoyo del consulado y de AFOBOC (Agrupaciones Folclóricas Bolivianas en Córdoba). Comenzará a las 20 hs.
ℹ️ Por otra parte, el domingo se realizará la Velada Cultural Aniversario por la Independencia de Bolivia en la UNC. Este evento propone conocer y conmemorar la cultura boliviana a través de la diversidad de danzas y música. Será a las 20 hs en la Sala de las Américas, ubicada en el Pabellón Argentina, con entrada libre y gratuita. La actividad es organizada por Cultura de Extensión Universitaria y AFOBOC.
#Cuchá</t>
  </si>
  <si>
    <t>https://www.instagram.com/p/CvhdSSlu-xs/</t>
  </si>
  <si>
    <t>🟢 Crece el número de interrupciones voluntarias de embarazo en Córdoba
🔢 Con la legalización de la interrupción volvuntaria del embarazo también llegaron los registros oficiales. Así, con los datos ya circulando, podemos decir que a nivel nacional en el 2021 se registraron 73.487 casos de los cuales 4.023 fueron en Córdoba. Para el año 2022 el número nacional subió a 96.664 abortos, mientras que en Córdoba se registraron 4.574. Estos números muestran un crecimiento del 21% nacional, mientras que en la provincia de Córdoba fue del 13%. Sin embargo, en lo que va del primer semestre del 2023 ya se realizaron 3590 interrupciones de embarazo en el sistema de salud provincial. De esta manera, se espera que a fin de año el porcentaje incremente notablemente.
🏥 Desde el Ministerio de Salud de la provincia señalan que con la implementación de la Ley se avanzó en lograr que la atención ahora se garantice desde el sistema de salud y que, en palabras de funcionarios de la cartera de salud “estamos evitando muchas situaciones de mortandad”.
👉 Si queres saber más, te invitamos a leer la nota en cucha.com.ar, o ingresar al link a través del link en la bio 📱
#Cucha</t>
  </si>
  <si>
    <t>https://www.instagram.com/p/Cvf6-iVRQaO/</t>
  </si>
  <si>
    <t>📍 Desde 2019 y por ordenanza municipal, Huinca Renancó, una ciudad ubicada al extremo sur de nuestra provincia, lleva adelante una particular acción: plantar un árbol por cada recién nacido. ✅️
El programa que lleva por nombre “Un nacimiento, una nueva vida”, hoy lleva plantado más de 2500 árboles en la localidad. 🌳 Con diversidad de especies arbóreas, fueron implantados eucaliptos medicinales, aguaribay, caldenes y algarrobos, entre otras. 
👉 Esta es una apuesta de la municipalidad que busca recuperar y reforestar espacios verdes y generar conciencia sobre el escenario mundial y el cambio climático con cada recién nacido de la ciudad. 🌱
😉 ¿Qué les parece esta iniciativa para reforestar y combatir el cambio climático?, los leemos en los comentarios 👇
#Cuchá</t>
  </si>
  <si>
    <t>https://www.instagram.com/p/CvfEkL0OrkZ/</t>
  </si>
  <si>
    <t>La semana pasada fue noticia el caso de Trinidad, la joven de 15 años asesinada por dos perros dogos en el barrio Estación Flores. La tragedia suscitó distintos debates sobre la vida de estos animales en las grandes ciudades. En ese marco, pasamos a contarte sobre una herramienta que apunta a la prevención: Huella Animal, la app para regular la tenencia de perros peligrosos.
ℹ️ La Municipalidad de Córdoba implementó en marzo una ordenanza que regula la tenencia de perros peligrosos y lanzó la app "Huella Animal" para registrar y denunciar animales violentos. Sin embargo, la adopción de la aplicación ha sido baja, con pocas descargas pese a haber sido desarrollada con el acompañamiento del proteccionismo animal y el Colegio de Veterinarios.
📲 Esta herramienta establece un registro obligatorio de todos los animales peligrosos. La inscripción debe ser realizada por el dueño y el animal recibirá un chip intradérmico. Los ciudadanos cordobeses pueden descargarla a través de Play Store. Ahí podés registrar a tu animal pero también denunciar el de terceros. Para eso hay un botón que permite reclamar por un perro potencialmente peligroso que sea paseado sin los recaudos que prevé la ordenanza -bozal, un largo de correa determinado- o se conoce que no están inscriptos ni tienen chip. 
🔎 A su vez, la a aplicación ofrece acceso al banco de adopción, en el que tanto los vecinos como las asociaciones proteccionistas pueden cargar los datos de los animales que están buscando hogar. Además, posibilita el cruce de datos para hallar animales perdidos y facilitar a quien encuentre alguno ubicar a su dueño.
✔️ En relación al reciente ataque de dogos en el barrio Estación Flores, el director de Fauna Doméstica del Ente Biocórdoba, Gastón Citati, confirmó que los perros involucrados no estaban registrados en el sistema. De aquí la importancia de fomentar el uso de herramientas como la app, que permitan generar una mayor conciencia y cumplimiento de la normativa vigente.
📌 Para aprender más sobre su uso lee la nota completa ingresando al link de la bio o a 👉 www.cucha.com.ar. ▶️</t>
  </si>
  <si>
    <t>https://www.instagram.com/p/CvdWhCAxXtc/</t>
  </si>
  <si>
    <t>La  Facultad de Artes será sede del Foro por la implementación de la Ley de Equidad en los Medios. 📍 El objetivo es avanzar en la implementación de una ley de equidad en la representación de los servicios de comunicacion en todo el territorio nacional. ✅️
La convocatoria es de carácter federal, dirigida a organizaciones empresariales, comunitarias, de la sociedad civil y sindicales. A su vez, prevé la participación del estado nacional, provincial y municipal. 🙌
🗣 El foro contará con cinco comisiones de trabajo: equidad en el desarrollo de la carrera, inclusión laboral de mujeres y diversidades en los medios de comunicación, estado y medios de comunicación, futuro de la actividad y federalización, y erradicación de la violencia y el acoso en el sector medios de comunicación.
📆 La apertura será el próximo 3 de agosto, a las 11 horas, en el aula D del pabellón Bolivia, de la Facultad de Artes. El evento es organizado junto al Ministerio de Trabajo y también se realizará en las instalaciones de la Facultad de Ciencias de la Comunicación.
#Cuchá</t>
  </si>
  <si>
    <t>https://www.instagram.com/p/Cvcb8x2uGH-/</t>
  </si>
  <si>
    <t>🌱 Cada 1° de agosto se celebra el Día de la Pachamama para honrar, pedir y agradecer a la Madre Tierra. Es una festividad ancestral que nació de la mano de los pueblos originarios de América Latina, principalmente en los andinos como los quechua y aimara. Se trata de una fecha en donde la madre tierra termina su reposo invernal y recibe el alimento, los sahúmos y la música a modo de ofrenda. 
ℹ️ ¿Por qué la caña con ruda? Si bien el ritual tiene origen en los pueblos de los Andes de Argentina, Bolivia, Ecuador o Perú, se extendió hacia otras regiones. En esa expansión se encontró con costumbres como las de los guaraníes, ubicadas en el noreste del país, principalmente en Misiones y Corrientes. Para combatir las enfermedades propias de la temporada fría (coincidente con agosto), los guaraníes solían recurrir a sus chamanes, quienes preparaban remedios caseros con hierbas medicinales y licores. 
🔎 Originalmente se utilizaban licores fabricados con chañar, patay, tunas o algarroba, a los que se les agregaba la contrayerba o hierbas medicinales. Con la llegada de los europeos, los componentes fueron mutando. La introducción del cultivo de caña para la fabricación de azúcar, derivó en la producción de aguardiente de caña. A esto se le sumó la llegada de la ruda a América cuyas capacidades medicinales no pasaron desapercibidas.
📌 La ruda sirve para combatir parásitos, irritación y otros dolores físicos. A sus bondades medicinales, el imaginario guaraní la fue dotando de otras virtudes transformándola en un remedio contra la envidia, la negatividad y la mala suerte. 
✔️ Para el ritual, se bebe la caña con ruda en ayunas, generalmente al amanecer. La cantidad de bebida y la forma de consumirla varían, pudiendo ser siete sorbos, tres tragos, un trago largo o un vaso completo, mientras se pronuncia la expresión «kusiya, kusiya», que significa «ayúdame, ayúdame». También se acostumbra echar un poco a la tierra, para convidar a la "Pacha".
🙌 La caña con ruda es considerada por muchos como una auténtica "vacuna" para afrontar los males del invierno. Es más que una simple bebida, es una manifestación cultural que trasciende generaciones. La nota completa en la web.</t>
  </si>
  <si>
    <t>https://www.instagram.com/p/Cva1I6sx4wo/</t>
  </si>
  <si>
    <t>Las comunidades originarias marcharon el pasado sábado por la ciudad, denunciando represión en Jujuy y reclamando a las autoridades nacionales soluciones inmediatas. ✅️
👉 Los “maloneros” vienen recorriendo todo el país y se dirigen a Capital Federal con el objetivo de que la Corte Suprema de Justicia se pronuncie sobre la inconstitucionalidad de la reforma que quiere imponer Morales en Jujuy. Además, buscan que el Congreso intervenga en la provincia y sancione la ley de Propiedad Comunitaria.
En su paso por Córdoba, parte de los pueblos comechingones, sanavirones y ranculchen se sumaron a la convocatoria con el objetivo de “detener la represión del caudillo radical y defender los derechos, la cultura y los pueblo que luchan”. 🙌
Las organizaciones tienen previsto llegar a la Capital el próximo martes, coincidiendo con el Día de la Pachamama. Además de las peticiones que llevarán ante el Congreso y la Corte Suprema de Justicia, los participantes tienen planeadas actividades culturales, incluida una ceremonia en honor a la Madre Tierra.
📍 El Tercer Malón de la Paz es una reedición de la lucha que tuvo lugar en 1946, cuando 174 kollas jujeños marcharon hacia Buenos Aires para reclamar por sus tierras. Hoy, 77 años después, los “maloneros” siguen reclamando al Estado que respete sus derechos.
👉 Podés leer la nota completa en en link de la descripción  o en cucha.com.ar
#Cuchá</t>
  </si>
  <si>
    <t>https://www.instagram.com/p/CvZ0FA_u5vZ/</t>
  </si>
  <si>
    <t>⭕ Despidos en el Grupo Gamba
📆 El pasado viernes se supo que fueron despedidos seis trabajadores de Cosquín Rock FM y Sonidera, dos de las emisoras que maneja el Grupo Gamba.
💰 Desde la empresa han buscado llegar a acuerdos económicos para firmar la indemnización y aún no han enviado los correspondientes telegramas de despidos. Ante esta situación, los trabajadores se presentaron hoy a cumplir sus horarios laborales, para evitar ser denunciados por abandono de tarea.
🚨 Los despidos se dan en un marco de precarización laboral, ya que muchas de estas “radios formula” tienen trabajadores registrados bajo un convenio colectivo que no los representa, como lo es el de espectáculos públicos. 
📻 Los responsables de Gamba Media son los hermanos Mezza (Federico, Emiliano y Gianinna). Además de Cosquín Rock FM y Sonidera, son propietarios de otras siete emisoras distribuidas en Córdoba, Río Cuarto, Villa María, Carlos Paz, San Francisco y Mar del Plata
🔸 El Círculo Sindical de la Prensa y la Comunicación de Córdoba (Cispren) ha publicado un comunicado en el cual repudian el accionar de la empresa, señalando que “se viene repitiendo en otros medios y productoras de Córdoba y el país en las que las y los trabajadores son tratados como material de descarte y como primer fusible ante una situación adversa. Si los márgenes de ganancia bajan o algún número "no cierra", el ajuste se hace efectivo con peores condiciones laborales o despidos de trabajadores y trabajadoras. Decimos basta de atropellos y maniobras de este tipo". 
🔇 Por el momento, tanto Cosquín Rock FM como Sonidera no tienen programación, solo están compartiendo música por el dial.
#Cuchá</t>
  </si>
  <si>
    <t>https://www.instagram.com/p/CvYOxTFRLNs/</t>
  </si>
  <si>
    <t>Una gigantesca cantidad de hielo equivalente al tamaño de la Argentina se desprendió en la Antártida. ❗️ Se trata de hielo marítimo y no continental de 2,6 millones de kilómetros cuadrados que no se recuperaron en el invierno tras los derretimientos del verano. 
👉 Estas son graves señales de que el cambio climático está deteriorando al “continente blanco”. 😔 Científicos advierten que, a pesar de la habitual reconstrucción de hielo no continental durante el  invierno, esta masa perdida podría no recuperarse nunca más. 
❄️ Cabe resaltar que, la superficie marina antártica se mueve a ritmo de las estaciones. Entre los meses de enero y febrero cae a sus niveles más bajos, para luego recuperarse y reconstruirse durante el invierno. Actualmente el hielo marítimo cayó a su nivel más bajo de reconstrucción desde que comenzaron los registros hace 45 años.
#Cuchá</t>
  </si>
  <si>
    <t>https://www.instagram.com/p/CvXSO2DOYqe/</t>
  </si>
  <si>
    <t>🗒️ 57 años de "La noche de los Bastones Largos"
🔥 El 29 de julio de 1966 quedó grabado en la historia de Argentina como una de las jornadas más oscuras para la educación pública. En ese día, la dictadura de Juan Carlos Onganía intervino las universidades nacionales, enfrentándose a la resistencia de estudiantes, docentes y autoridades que se unieron en una lucha por la autonomía universitaria.
🔹 Aquella noche, la violencia se desató en cinco facultades de la UBA. La Guardia de Infantería de la Policía Federal recurrió a la represión con bastones largos atacando a numerosas autoridades universitarias, docentes, estudiantes y graduados al momento de salir de los edificios.
🔬Esto marcó el inicio de un oscuro período de persecuciones, despidos y renuncias en la Universidad de Buenos Aires, resultando en la mayor emigración de científicos e investigadores argentinos en toda la historia.
🧑‍🔬 A pesar de todo, la resistencia a la intervención en las universidades y la lucha por su autonomía y gratuidad permitieron que el sistema de ciencia y tecnología de nuestro país sostuviera como principio fundamental la calidad de la educación pública, alzándose como una bandera irrenunciable ✊
Leé la nota completa en cucha.com.ar</t>
  </si>
  <si>
    <t>https://www.instagram.com/p/CvSK-f-u7Hk/</t>
  </si>
  <si>
    <t>🚌 La Secretaría de Transporte de la Provincia confirmó que el primero de septiembre será obligatorio el uso de la Tarjeta TIN para abonar el boleto interurbano. La medida fue acordada con las empresas de transporte de la provincia.
ℹ️ El sistema permite abonar el pasaje en cualquier empresa y facilitar el trabajo de los choferes. Además, se está trabajando para que pueda ser utilizada en el sistema urbano de la ciudad de Córdoba y, junto al Banco de Córdoba, para que también se puedan usar las tarjetas de débito de dicha entidad.
👉 Si queres saber más podés leer la nota completa en nuestra página web ⏩ www.cucha.com.ar, o a través del link en la bio. 📲
#Cuchá</t>
  </si>
  <si>
    <t>https://www.instagram.com/p/CvQoy1Rxe2n/</t>
  </si>
  <si>
    <t>A través de las redes sociales, los Organismos de Derechos Humanos confirmaron la restitución de la identidad del nieto 133. 🤍 Se trata del hijo de Cristina Navajas y Julio Santucho, nieto de Nélida Navajas. ✔️
Cristina Navajas fue secuestrada, embarazada de dos meses, el 13 de julio de 1976 en el domicilio de su cuñada, Manuela. Junto a ella se llevaron también a Alicia Raquel Dambra. ℹ️ Por la reconstrucción de los testimonios se pudo saber que estuvo secuestrada en los ex centros clandestinos de detención y torura “Automotores Orletti”, “Proto Banco” y “Pozo de Banfield”, donde dio a luz. 📌
Esta es la primera restitución en los que va de 2023, ya que la última había sido en diciembre de 2022. ▶️
#Cuchá</t>
  </si>
  <si>
    <t>https://www.instagram.com/p/CvP-X9HOOV4/</t>
  </si>
  <si>
    <t>✔️ Siguiendo con el repaso de los resultados del pasado domingo, unas elecciones muy simbólicas fueron las de Embalse, donde Mario Rivarola dio el batacazo y derrotó a Carlos Alesandri. Con las 23 mesas escrutadas, el candidato de Hacemos por Córdoba obtuvo el 43% (2454 votos), contra 30% (1679) de Alessandri y 24 % (1328) de Vives de JxC.
ℹ️ Los Alesandri gobernaron Embalse, una de las tres localidades más grandes de Calamuchita, durante muchos años. Carlos accedió por primera vez al municipio en 1987 y fue intendente hasta 1995. Desde allí se proyectó como uno de los principales armadores delasotistas y ocupó distintos lugares en el gabinete provincial como ministro de Gobierno y presidente de la Agencia Córdoba Turismo. Además, fue diputado nacional y actualmente es legislador provincial. 
ℹ️ Su hijo, Federico, fue electo intendente en 2007 y gobierna hasta el día de hoy. Con 28 años se transformó en el mandatario más joven de la localidad y lleva 4 mandatos, pero tras la sanción de la ley 10.406, no pudo buscar una nueva reelección. 
📌 Tras la muerte de De la Sota, el poderío político de los Alesandri fue mermando. Se acercaron al gobierno nacional junto a los dirigentes que reunía Carlos Caserio y lograron que en este 2023, Federico fuera candidato a gobernador por el frente Creo en Córdoba. Si bien obtuvo un magro resultado, alcanzó para que ocupe una banca en la próxima Legislatura. Con la imposibilidad de que Federico se presente en el plano local, Carlos volvió a Embalse para intentar ser intendente. 
🔎 El "Gato" Rivarola fue funcionario de la gestión de Federico Alesandri, y tras una fallida candidatura años atrás, decidió intentarlo nuevamente en 2023. Cuando Federico definió lanzarse a gobernador por la fórmula alineada al gobierno nacional, la candidatura de Rivarola recibió todo el apoyo de Hacemos Unidos por Córdoba. Así, la campaña alcanzó altos niveles de tensión y confrontación. El domingo fue Rivarola quien celebró y puso en pausa al gobierno de los Alesandri en Embalse.
#Cuchá #Elecciones 
#PolíticaCordobesa #Embalse #Calamuchita</t>
  </si>
  <si>
    <t>https://www.instagram.com/p/CvN5OglRFao/</t>
  </si>
  <si>
    <t>En el marco de un nuevo aniversario de la independencia del Perú, se realiza una nueva edición del tradicional festival “Alberdi celebra a Perú”. 🇵🇪 Una jornada de integración a través de danzas, arte, música en vivo y comidas típicas del país hermano, con la intención de fortalecer vínculos con una de las colectividades migrantes más importantes de nuestra ciudad. ✅️
👉 El festival se realiza el próximo sábado 29 de julio de 12 a 16 horas, en el sector Hualfín del Estadio Julio César Villagra, del Club Atlético Belgrano. La entrada es libre y gratuita
#Cuchá</t>
  </si>
  <si>
    <t>https://www.instagram.com/p/CvMwrzbuAeD/</t>
  </si>
  <si>
    <t>La nadadora cordobesa Macarena Ceballos logró un tiempo de 1:06.69 que le permitió clasificarse a las semifinales del Mundial de Natación en Fukuoka, Japón. 🏊‍♀️ Esta marca le posibilitó acceder  a un boleto para los Juegos Olímpicos de París 2024. 
🥇 La cordobesa, de 28 años y oriunda de Río Cuarto, obtuvo un registro que quebró el récord sudamericano de los 100 metros pecho femenino, el cual estaba en poder de la santafesina Julia Sebastián, desde 2019, con una marca de 1:06.98. ✅️
👉 Las próximas pruebas en el mundial para la nadadora serán hoy en 200 metros pecho y el viernes en 50 metros estilo pecho. 
#Cuchá</t>
  </si>
  <si>
    <t>https://www.instagram.com/p/CvKhW7HOrco/</t>
  </si>
  <si>
    <t>ℹ️ Uno de los datos más llamativos que dejó el último superdomingo de elecciones municipales en Córdoba, fue el triunfo de Sergio Cerda en Villa Parque Santa Ana. ✔️ "El Profe", como se lo conoce en la zona, obtuvo el 38,8% de los votos y se impuso en unos comicios donde se presentaron seis listas, siendo el principal oponente “Lito” Jorge, alineado a la actual gestión municipal.
🔎 Sergio Cerda se presentó con el frente "Somos Villa Parque Santa Ana”, pero es parte del esquema político de los movimientos sociales, más puntualmente del Movimiento Evita Córdoba, que es encabezado por el legislador Mariano Lorenzo y el vocal de la Agencia Córdoba Joven, Lucas Bruno. 
📌 Cerda es directivo de un colegio secundario y coordinador de una Casa Pueblo, un espacio de acompañamiento para el abordaje integral de los consumos problemáticos. 💬 Tras el triunfo afirmó: “con toda la alegría que nos invade, quiero agradecer a cada vecina y vecino. Nos comprometemos a trabajar desde mañana mismo, para transformar Santa Ana. Tal como lo venimos haciendo ya desde hace años desde nuestro trabajo en la economía popular”. 
#Cuchá #Elecciones 
#SantaAna #SantaMaría #Paravachasca</t>
  </si>
  <si>
    <t>https://www.instagram.com/p/CvIx93URdwV/</t>
  </si>
  <si>
    <t>💪 Historia para el BMX argentino. El ciclista José Torres se convirtió en el primer compatriota en conquistar la medalla dorada en los X Games. 🇦🇷
Oriundo de Córdoba, Torres logró una destacada participación que lo llevó a ocupar lo más alto del podio en el BMX Park de California. ✅️
👉 José “Maligno” Torres nació en Bolivia por mera casualidad, pero vivió toda su vida en el barrio Urca. 🚴‍♂️ El Parque de las Naciones fue la primera escuela de este ciclista autodidacta que hoy entrena a diario en la pista profesional del Kempes. 
Cabe resaltar que los X Games son un evento de deportes extremos que se realiza todos los años y es organizado por la cadena deportiva ESPN. La competencia reúne a los mejores profesionales del mundo en diversas disciplinas extremas. ✨️
#Cuchá</t>
  </si>
  <si>
    <t>https://www.instagram.com/reel/CvITpHGOl2Q/</t>
  </si>
  <si>
    <t>Tras una intensa lucha contra el fuego en el cerro Uritorco, el cuerpo de bomberos logró controlar el 80% del incendio forestal. ⚠️ El foco de mayor importancia que continúa activo se encuentra en una quebrada de difícil acceso, lo que complica el trabajo en la zona.
👉 Durante tres días trabajan en el lugar bomberos y aviones hidrantes para combatir el frente de incendio. 👩‍🚒 Hasta el momento, los pocos autoevacuados que había pudieron regresar a sus hogares.
Cabe resaltar que la alerta amarilla aún continúa en la zona y las autoridades están expectantes de las condiciones meteorológicas para los próximos días. ✅️
#Cuchá</t>
  </si>
  <si>
    <t>https://www.instagram.com/p/CvH1VObOtc5/</t>
  </si>
  <si>
    <t>Se define cristiano, peronista y fanático de San Lorenzo, Messi, Maradona y Bilardo. Amante del jazz, toca el trombón y es habitual verlo compartir escenario con la Small Jazz Band. Desde 2016, cada lunes atiende un consultorio en el Centro de Acompañamiento Comunitario del Padre Mariano Oberlin, en barrio Müller, donde acompaña a jóvenes con problemas de adicciones. 
Nació en Cruz Alta, localidad del departamento Marcos Juárez. Se mudó a la ciudad de Córdoba para estudiar medicina en la UNC. Se recibió con 23 años, se especializó en medicina generalista y regresó a su pueblo. Suele contar que fue a través del vínculo con sus pacientes que entendió la función pública como un servicio. Su primer paso en la política lo dio en 1995, cuando se convirtió en concejal de Cruz Alta. 
En 1999 fue elegido intendente de Cruz Alta. En 2005, cuando estaba en la mitad de su segundo mandato, el entonces gobernador José Manuel de la Sota lo convocó para estar al frente del Ministerio de Solidaridad. En 2007 fue elegido legislador departamental de Marcos Juárez. Entre otros proyectos, promovió el botón antipánico para situaciones de violencia de género y fue el autor del proyecto que establece la provisión de energía eléctrica a pacientes electrodependientes. 
En 2011, De la Sota nombró a Passerini como ministro de Desarrollo Social, cargo en el que se mantuvo hasta 2015, cuando fue elegido nuevamente legislador departamental de Marcos Juárez. 
A partir del fallecimiento del ex gobernador José Manuel de la Sota, en septiembre de 2018, el delasotismo propuso a Passerini como candidato a intendente para las elecciones del año siguiente. En enero de 2019, ratificó su intención de ser candidato, yendo primero a una interna. Finalmente, en marzo bajó su candidatura y aceptó acompañar a Martín Llaryora como vice. El 12 de mayo ganaron las elecciones con el 40,16% de los votos. Durante los últimos tres años y medio, llevaron a cabo una transformación histórica en la ciudad de Córdoba y el próximo 10 de diciembre se convertirá en el sucesor de Llaryora. Indudablemente, juntos lograron conformar un tándem exitoso. 
#Cuchá #DanielPasserini</t>
  </si>
  <si>
    <t>https://www.instagram.com/p/CvGDa1rxpMM/</t>
  </si>
  <si>
    <t>Se inauguró en 1913 bajo el nombre de Teatro Odeón. En 1920 fue remodelado y comenzó a llamarse Teatro de la Comedia. Desde 1950 adoptó su nombre definitivo: Teatro Comedia. Por su escenario pasaron grandes figuras del espectáculo y fue un ícono de la cultura cordobesa durante todo el siglo 20. 
En 2005, los propietarios del Teatro Comedia se encontraban al borde de la quiebra. Para evitar una demolición, una ordenanza municipal lo declaró "componente del patrimonio arquitectónico y urbanístico". La medida no se basaba principalmente en el valor arquitectónico del edificio, sino en la necesidad de preservar la única sala privada que había resistido durante casi un siglo. Por ese entonces, la ciudad ya había perdido el viejo cine General Paz y el cine Ángel Azul, fundado por Daniel Salzano. 
En la madrugada del 28 de junio de 2007, un incendio lo destruyó por completo. Las llamas avanzaron desde la sala y atravesaron el techo del edificio, que se desplomó. Pese al trabajo de los bomberos, el daño fue total. Durante los años siguientes, las sucesivas gestiones municipales solo lograron limpiar el lugar y llevar adelante algunas obras menores. Parte de lo poco que se hizo tuvo que ser demolido porque estaba mal ejecutado. Poco a poco, fue convirtiéndose en un elefante blanco.
Finalmente, la recuperación comenzó en 2021. La compleja reconstrucción patrimonial y modernización llevó dos años de trabajo interdisciplinario. Se decidió conservar el ladrillo visto en los muros con vestigios del incendio, hoy considerados testigos que recuerdan el valor que tiene el patrimonio tangible e intangible. La nueva sala tiene capacidad para 532 espectadores, un escenario de 19 metros de ancho y una parrilla ubicada a 14 metros de alto.
Tras 16 años de inactividad, el Teatro Comedia abrió nuevamente sus puertas el 5 de julio de este año, en la víspera del 450° aniversario de la ciudad de Córdoba. Desde su reapertura, mantiene una nutrida cartelera con propuestas de música, teatro y danza para todas las edades, con funciones gratuitas. La información con la grilla actualizada se puede conocer en @teatrocomedia.municba. 
#Cuchá #RinconesDeCórdoba</t>
  </si>
  <si>
    <t>https://www.instagram.com/p/CvBDnfDxyiK/</t>
  </si>
  <si>
    <t>El ciervo colorado que deambulaba por los predios del Aeropuerto Internacional Ambrosio Taravella fue capturado por personal de la Policía Ambiental. 🐾 El animal fue derivado al centro de rehabilitación Tatú Carreta, en la localidad serrana de Casa Grande. ✅️
Según trascendió, el animal es un macho jóven, con cornamenta, de aproximadamente 5 años y buen estado de salud, el cual no demuestra haber estado en cautiverio. 🦌 Cabe resaltar que el hábitat natural del ciervo rojo son los bosques de Europa y norte de áfrica, pero fueron introducidos en la provincia de Córdoba, para la caza, hace varias décadas. 😡
👉 Actualmente a los ciervos se los puede encontrar con mayor facilidad en las zonas del valle de calamuchita, Altas Cumbres y zonas aledañas al Camino al Cuadrado. 
#Cuchá</t>
  </si>
  <si>
    <t>https://www.instagram.com/p/Cu9jUhZuCtn/</t>
  </si>
  <si>
    <t>Con el objetivo de mejorar las condiciones laborales de los recuperadores urbanos y proteger a los animales, la @municba puso en marcha un programa que incluye capacitaciones de oficio, entrega de motocargas eléctricas y la recuperación voluntaria de los caballos. Conversamos con @miguemagnasco, Director de Gestión Ambiental de @cordobaoys, quien nos explica cómo, desde su implementación, este programa impulsa la economía circular y una nueva perspectiva para este sector. Hasta el momento, ya se recuperaron 92 caballos, una cifra sin precedentes en el país. 
"Lo que ocurrió fue un proceso inédito de fortalecimiento de las condiciones de trabajo de este sector de recuperadores urbanos. Concretamente, quienes ya recibieron su moto y pasaron por todo el proceso están ganando el doble o el triple de ingresos, están insertos en un circuito de economía circular. Se van a inscribir como transportistas y operadores oficiales de la economía circular, certificados por el Instituto de Protección Ambiental y Animal. Su labor está formalizada, reconocida y fortalecida", explica Miguel Magnasco. 
Leé la nota completa en nuestra web, www.cucha.com.ar, o ingresá desde el link que se encuentra en nuestra bio.
#Cuchá</t>
  </si>
  <si>
    <t>https://www.instagram.com/p/Cu74-y_xNdK/</t>
  </si>
  <si>
    <t>👩‍🔬 La educación pública nuevamente generando valiosos aportes a la salud. Está vez, de la mano de Daniela Paira, tesista de doctorado de la Facultad de Ciencias Químicas de la UNC.
🦠 Su investigación se centra en una bacteria llamada Chlamydia trachomatis, que puede causar diversas enfermedades, especialmente a nivel ocular, respiratorio y genital, siendo considerada una de las infecciones bacterianas de transmisión sexual más prevalentes en todo el mundo.
⚕️A pesar de los esfuerzos realizados mediante campañas de prevención y la disponibilidad de tratamientos efectivos con antibióticos, la prevalencia de C. trachomatis continúa en aumento, especialmente entre la población joven, lo cual es motivo de preocupación para los principales organismos internacionales de salud pública.
🧫 Entre las distintas cepas de esta bacteria, se destacan algunas, como L1, L2 y L3, que son consideradas especialmente peligrosas aunque menos frecuentes. Estas son responsables de la forma más invasiva y grave de infección por C. trachomatis: el linfogranuloma venéreo.
🔹 Estas cepas fueron tradicionalmente asociadas con la infección e inflamación rectal (proctitis/proctocolitis) en varones homosexuales y mujeres transexuales VIH-positivos. Sin embargo, el estudio llevado a cabo por Paira ha revelado el primer caso de infección con una de estas cepas en un contexto que contradice esta asociación previamente establecida en la literatura científica. 
💬 “El problema es que la búsqueda de este patógeno siempre estuvo orientada a personas homosexuales y transexuales , VIH-positivas, porque tradicionalmente se hizo así, y ese es el gran error. Creo que había un cierto sesgo de género. Estas variantes de la bacteria podrían haber estado también infectando y causando patología en la población heterosexual. Nuestro hallazgo demuestra justamente eso”, explicó a UNCiencia Rubén Motrich, director de la tesis de Paira.
📢 Este descubrimiento destaca la importancia de la educación pública en la generación de conocimiento y en el avance científico para el beneficio de toda la sociedad.
👉 La nota completa en cucha.com.ar📱</t>
  </si>
  <si>
    <t>https://www.instagram.com/p/Cu5W6JURtwP/</t>
  </si>
  <si>
    <t>🎰 Apuestas online: Un fenómeno que tiene a la juventud de protagonista
🎲 Cada vez es más común ver a jovenes apostar a través de sus celulares en diferentes sitios de apuestas online. ¿Es acaso la juventud el mercado apuntado por estas casas de apuestas? ¿Se puede apostar en Córdoba a pesar de la ordenanza que prohibe el funcionamiento de estas webs?
👉 Si queres saber más, te invitamos a leer la nota en cucha.com.ar, o ingresar al link a través del link en la bio 📱</t>
  </si>
  <si>
    <t>https://www.instagram.com/p/Cu2t931xtcf/</t>
  </si>
  <si>
    <t>Un 18 de julio pero de hace 100 años, nacía en Córdoba, Enrique Angelelli. Comenzó trabajando en la parroquia de Alto Alberdi y como capellán del Hospital Clínicas. Visitó las villas miseria de Córdoba y fue asesor de la Juventud Obrera Católica (JOC), con sede en la capilla Cristo Obrero. Convocó a campañas de solidaridad para mitigar el hambre y el abandono de los desposeídos y se involucró en los conflictos laborales gremiales (Fiat, IME, Municipales).
Resistido por el conservadurismo eclesial, en 1968 partió hacia La Rioja. Al asumir realizó unas declaraciones que marcaba bien claro cual era su camino pastoral: .“No vengo a ser servido sino a servir. Servir a todos, sin distinción alguna, clases sociales, modos de pensar o de creer; como Jesús, quiero ser servidor de nuestros hermanos los pobres”. Movilizó a amplios sectores riojanos sumidos en la postergación, promoviendo la formación de cooperativas de campesinos y alentando la organización sindical de los peones rurales, los mineros y las empleadas domésticas. 
Con la llegada de la dictadura él y sus seguidores pasaron a ser blamcos y formar parte de las listas negras. En 1976, los sacerdotes Carlos de Dios Murias y Gabriel Longueville fueron torturados y asesinados en la localidad de El Chamical. El obispo decidió ir al lugar, iniciar por su cuenta las investigaciones y denunciar los motivos de los asesinatos. Reunió una carpeta de pruebas y unos días después, Angelelli junto al padre Pinto, emprendieron su retorno desde Chamical. En el camino su auto fue encerrado por otro hasta que volcaron. El cuerpo de Angelelli aparecería sobre la ruta maltrecho y golpeado. El lugar fue rápidamente acordonado por la policía y los militares. Se declaró que falleció en un “accidente automovilístico” pero las pruebas de que fue un atentado, se acumularon de manera abrumadora. La carpeta jamás pudo ser encontrada.
En 1986, un juez estableció que se trató de un homicidio premeditado. Las “leyes de la impunidad” en los 90 provocaron la caída de la causa. Con su anulación finalmente se pudo juzgar en 2014 a Luciano Benjamín Menéndez y Luis Fernando Estrella.
#Cuchá</t>
  </si>
  <si>
    <t>https://www.instagram.com/p/Cu1vaWMOtwl/</t>
  </si>
  <si>
    <t>Ya podés inscribirte para la nueva edición del taller de Escritura Creativa, de ciclo Generación Emergente. 
La actividad estará a cargo de Flor López, poeta y fundadora del taller @elbroteescritura. Los participantes podrán indagar en sus lecturas y en diversos materiales audiovisuales para estimular su creatividad. Habrá instancias de intercambio, momentos de producción de textos y exposición. Además, habrá invitados especiales. 
El taller es gratuito y está destinado a jóvenes de 16 a 30 años que tengan domicilio en la provincia de Córdoba. Los encuentros serán durante seis jueves consecutivos a partir del 27 de julio, de 16 a 18 hs, en el auditorio del Museo de las Mujeres. Quienes deseen inscribirse, podrán hacerlo en cordobajoven.cba.gov.ar. No se requiere experiencia previa ni de escritura ni de lectura. 
Generación Emergente es un ciclo que llevan adelante la @agenciacordobajoven, la Asociación Civil Pensar Igualdad y el colectivo @ciudaddespiertacordoba. El objetivo es dar visibilidad a la agenda de la nueva generación, promover la participación juvenil y fortalecer la cultura urbana emergente a partir de la creación de espacios de formación para las juventudes.
#Cuchá #CicloGeneraciónEmergente</t>
  </si>
  <si>
    <t>https://www.instagram.com/p/Cu0ELI2R4o9/</t>
  </si>
  <si>
    <t>Riedenburg o vivir en la ciudad más linda del mundo, de María J. ✔️ La colaboración de cada domingo del taller @elbroteescritura. 🙌 Seguinos para ver poesía cordobesa cada semana. 📖
#Cuchá #ElBrote</t>
  </si>
  <si>
    <t>https://www.instagram.com/p/Cuxxg3aRKoT/</t>
  </si>
  <si>
    <t>El 15 de julio de 1954, en la localidad de Bell Ville, nació Mario Alberto Kempes. Futbolista, goleador y campeón del mundo con la selección Argentina en 1978. 📍
⚽️ Sus orígenes en Talleres de Bell Ville iniciaron una carrera con más de 350 goles profesionales, lo que le valió el apodo de "Matador".
🇦🇷 Sin duda, los dos goles más importantes de su carrera fueron los que marcó en la final del mundial 78 frente a Holanda (3-1). 🏆  En el mismo torneo fue considerado por la FIFA como el mejor jugador de la copa del mundo. 
👉 El Matador debutó en las mayores en 1973, en Instituto Atlético Central Córdoba. El Monumental de Alta Córdoba fue uno de los estadios que lo vió consagrarse. Luego pasaría por Rosario Central y Valencia, equipo donde fue el máximo goleador de La Liga en las temporadas 76, 77 y 78. Ganador de la Copa de España, la Recopa Europa y la Supercopa de Europa tras vencer al Real Madrid. ✅️
🙌 En el año 81 volvió a la Argentina para jugar en River Plate, en donde marcó el gol de la final del Campeonato Nacional frente a Ferro. Luego de pasar por equipos de segunda división de España y Chile,  el Matador se retiraría del fútbol profesional. 
Desde el 21 de octubre de 2010 el estadio mundialista de la Provincia de Córdoba lleva el nombre de "Mario Alberto Kempes".Por tantas alegrías, feliz cumple  Matador 🥂 
#Cuchá</t>
  </si>
  <si>
    <t>https://www.instagram.com/p/CuvSrPCsm2q/</t>
  </si>
  <si>
    <t>🗳️ Histórico: máxima cantidad de precandidatos presidenciales en unas PASO
🎆 El próximo domingo 13 de agosto se celebrarán las Elecciones Primarias Abiertas, Simultáneas y Obligatorias, donde los ciudadanos de todo el país encontrarán en el cuarto oscuro un total de 27 precandidatos pertenecientes a 15 alianzas, un hecho sin precedentes desde que se aprobó esta modalidad de internas en 2009.
👉 Uno de los datos relevantes para esta edición es que las dos principales fuerzas presentan más de un precandidato: Sergio Massa y Juan Grabois disputarán la interna de Unión por la Patria, mientras que en Juntos por el Cambio competirán Horacio Rodríguez Larreta contra Patricia Bullrich.
🔹 Pero este no es el único récord. El otro hecho inédito en estas elecciones es la cantidad de precandidatos que se presentan en una sola interna: Principios y Valores, con cinco postulantes, donde se postula el ex Secretario de Comercio Guillermo Moreno.
🤝 De las quince listas, solo ocho presentaron fórmulas unificadas, entre ellas Hacemos por Nuestro País, que lleva como candidato presidencial al actual gobernador de Córdoba Juan Schiaretti y a Randazzo como vice.
📢 Si querés conocer quiénes son los 27 precandidatos que el próximo mes buscarán un espacio para las elecciones presidenciales ▶️ leé la nota completa en cucha.com.ar o ingresa a través del enlace en la biografía.</t>
  </si>
  <si>
    <t>https://www.instagram.com/p/CushQQ_x_Tg/</t>
  </si>
  <si>
    <t>Durante los últimos días, la lista de candidatos a concejales de Rodrigo de Loredo se vio envuelta en dos escándalos relacionados con causas por narcotráfico. 
César Chesarotti ocupa el puesto 9 en la lista de De Loredo. Es un dirigente de barrio Marqués de Sobremonte y se desempeña como asesor parlamentario en el Concejo Deliberante. Semanas atrás, la Policía Antinarcotráfico allanó su domicilio durante un operativo por narcomenudeo, ya que su hermano está siendo investigado por ser el presunto "dealer" de una banda narco conocida como "Los Peruanos". Cuando los efectivos llegaron al lugar, se encontraron con nueve personas, familiares de Chesarotti, que preparaban carteles de la campaña del candidato a intendente por Juntos por el Cambio. En el procedimiento, se incautaron 230.000 pesos. 
El hecho no se vinculó a Chesarotti hasta hace unos días, cuando su pareja reclamó la devolución de $60.000 que habían sido confiscados. Según su abogado, el dinero estaba destinado a cubrir gastos de la campaña. El fiscal de la causa se negó, ya que aún no descartó que el dinero provenga de la venta de droga. La mujer también trabaja en el Concejo Deliberante, como auxiliar parlamentaria del concejal Esteban Bría, quien responde a De Loredo. 
Por otra parte, el fiscal Maximiliano Hairabedián confirmó esta semana que Lucas Agüero, pareja de la candidata a concejala Jessica Rovetto, está imputado en una megacausa por narcotráfico y lavado de dinero. "Agüero está procesado y ya tiene una acusación formal de la fiscalía por integrar un grupo que se dedicaba al narcotráfico. También está imputado por un transporte o traslado que se hizo de un cargamento de droga, actuando como 'punta' y yendo en otro vehículo a manera de custodia del camión que trasladaba droga", dijo Hairabedián en diálogo con Radio Pulxo. 
Jessica Rovetto, que ocupa el 10° lugar de la lista de candidatos a concejales de Juntos por el Cambio, es la abogada defensora de su pareja en la causa que lleva adelante el Juzgado Federal N°1 de Córdoba. 
Es llamativo el silencio que mantiene Rodrigo de Loredo al respecto, quizás en un intento por subestimar las denuncias y, fundamentalmente, al electorado.
#Cuchá</t>
  </si>
  <si>
    <t>https://www.instagram.com/p/CuqCTt1sujh/</t>
  </si>
  <si>
    <t>🙌 Poeta, compositora, cantora, recopiladora e investigadora, Leda Valladares partía un 13 de julio dejándonos en sus discos un mapa musical del norte argentino.
🎼 Para muchos fue una maestra, para otros una adelantada a su tiempo. Nacida en Tucumán, tuvo sus inicios musicales en el jazz y el blues, pero alcanzó la fama cuando armó el dúo folclórico Leda y María, junto a María Elena Walsh. La segunda, luego tomaría otros rumbos con norte en la música infantil. Pero Leda se quedó en el género y se dedicó a explorarlo como pocos. 
▶️ En un viaje a Cafayate, Valladares descubrió el sonido de las bagualas y decidió registrarlas con su grabador. Emprendió un recorrido desde el Ecuador hasta Santiago del Estero. Pionera en su arte, puso en primer plano a una música postergada, acallada y poco visibilizada: la copla. Con paciencia, fue recorriendo y descubriendo las vertientes de este sonido en callejones, ranchos, valles y quebradas del norte de nuestro país. A partir de ahí, se definió como una cantora que no solo interpretaba y componía, sino también investigaba. Toda esa experiencia tomó forma en ochos discos, editados entre 1960 y 1974.
🤝 En los años 1970 comienza a construir puentes con jóvenes músicos y cantores de campo, para luego compartir escenarios y grabar discos con músicos de rock nacional argentino. En su álbum Grito en el cielo (1989) participan León Gieco, Pedro Aznar, Fito Páez, Gustavo Cerati, Fabiana Cantilo y Federico Moura (uno de sus últimos registros), entre otros.
📌 Falleció en el 2012 a los 92 años. El alzheimer le había jugado una mala pasada sus últimos años. Su legado sigue vigente como una guardiana de nuestras memorias sonoras.
#Cuchá #LedaValladares</t>
  </si>
  <si>
    <t>https://www.instagram.com/p/CupXJnax038/</t>
  </si>
  <si>
    <t>El próximo sábado 15 de julio en el Parque del Kempes, se realizará una jornada de deportes urbanos con demostraciones de BMX freestyle, skate, parkour, basket 3x3, escalada deportiva y breaking. 💥  A su vez, el evento contará con estaciones participativas y recreativas para todas las edades.🤸‍♂️
👉 Esta actividad se realiza en el marco de “Córdoba Juega Deportes Urbanos”, una jornada competitiva multidisciplinaria que servirá como etapa clasificatoria para seleccionar al equipo cordobés que viajará a Tecnópolis y representará a la provincia a nivel nacional en los Juegos Nacionales Evita.✅️
La propuesta fue pensada por CBAX, con el objetivo de descubrir el potencial de los deportistas urbanos de la provincia de Córdoba. 🙌
🧗‍♀️ La entrada es libre y gratuita desde el mediodía, en el área de palestra del Parque del Kempes. 
#Cuchá</t>
  </si>
  <si>
    <t>https://www.instagram.com/p/Cuo9pOPgkZ0/</t>
  </si>
  <si>
    <t>🙌 Un yaguarundí fue reinsertado en su hábitat natural en la zona de Ambul, departamento San Alberto, por la Policía Ambiental. ✔️ El animal había sido rescatado en una escuela rural de la región la semana pasada, después de haber quedado atrapado en un aula. 📌 Tras unos días, al contar con buenas condiciones de salud y constatar que provenía de un estado salvaje, se procedió a su liberación. ℹ️
🐱 El yaguarundí es uno de los felinos más difíciles de ver. Su constitución se asemeja en general a la del puma, aunque su talla es muy inferior, posee orejas más pequeñas, forma más alargada y patas más cortas, además su cola oscila entre los 30 y los 60 centímetros. 🔎 Es propio de la zona donde se lo encontró, pero no se lo ve con mucha frecuencia ya que es un animal miedoso y tímido. ▶️
#Cuchá #Ambiente 
#Yaguarundí #Felino #Animales
#Ambul #Traslasierra #SanAlberto
#PeligroDeExtinción #PolicíaAmbiental</t>
  </si>
  <si>
    <t>https://www.instagram.com/reel/CunQFMtrnAa/</t>
  </si>
  <si>
    <t>⛽ ¿Qué pasa con la empresa de gas de Monte Maíz?
🦺 Desde el Sindicato Petrolero de Córdoba denuncian a Gas de Monte Maíz S.A. por despidos arbitrarios y persecución. Desde hace tres semanas se vienen desarrollando diversas medidas de fuerza pidiendo por la reincorporación de los trabajadores. Facundo Arzamendia dialogó con José Sarrachini, secretario gremial de SinPeCo.
👉 Si queres saber más, te invitamos a leer la nota en cucha.com.ar, o ingresar al link a través del link en la bio 📱</t>
  </si>
  <si>
    <t>https://www.instagram.com/p/CumikbjuTiC/</t>
  </si>
  <si>
    <t>En una nueva edición de Una vuelta de tuerca al mundo, Adrián Tuninetti analiza la situación de Myanmar. La lucha por el control de los recursos naturales y las tensiones étnicas se agudizan, mientras el pueblo birmano se moviliza exigiendo la restauración de la democracia. La comunidad internacional condena la represión y demanda la liberación de prisioneros políticos y un retorno al sistema democrático.
Leé la nota completa en nuestra web, www.cucha.com.ar, o ingresá desde el link de la bio. 
#Cuchá</t>
  </si>
  <si>
    <t>https://www.instagram.com/p/CvLdzzYx2ng/</t>
  </si>
  <si>
    <t>👏 En un hito histórico, la UNESCO declaró Patrimonio de la Humanidad al Museo y Sitio de la Memoria ESMA, ex centro clandestino de Detención, Tortura y Exterminio. Fue durante la 45ª sesión de su Comité del Patrimonio Mundial celebrada en Arabia Saudita y el reconocimiento se otorgó al considerar que el museo es “un lugar con un valor universal excepcional”.
ℹ️ El actual museo fue creado donde antes funcionó uno de los centros de detención, tortura y desaparición más importantes de la última dictadura cívico-militar. Por allí pasaron miles de personas. De muchas de ellas, todavía se desconoce su paradero.
📌 La incorporación fue destacada no solo por la importancia del espacio en tanto símbolo de memoria, de justicia y de reparación sobre los crímenes de lesa humanidad, sino también por los hechos que golpearon durante el mismo período histórico a otros países de América Latina. “Es el símbolo más prominente del terrorismo estatal”, determinó la conclusión del Consejo Internacional de Monumentos y Sitios, a cargo de la evaluación del bien de cara a incorporarlo en la lista de Patrimonio Mundial de la UNESCO. 
✔️ Países como Japón, Bélgica y México destacaron que con su incorporación queda instalado el “valor universal excepcional” de sitios de memoria relacionadas con conflictos recientes. Es uno de los primeros en su tipo.
▶️ Abuelas expresó en sus redes sociales: "Un reconocimiento mundial a las Políticas de Derechos Humanos de Argentina; a los consensos democráticos construidos por nuestro pueblo, durante estos 40 años de la democracia más larga de nuestra historia; y una certeza sobre el Nunca Más."
#Cuchá #Unesco
#PatrimonioDeLaHumanidad #ESMA 
#MemoriaVerdadYJusticia</t>
  </si>
  <si>
    <t>https://www.instagram.com/p/CxYlqt4RGFg/</t>
  </si>
  <si>
    <t>En un acto encabezado por los Organismos de Derechos Humanos se señalizó como Sitio de Memoria al chalet Casa Hidráulica de Villa Carlos Paz. 🤍 En este marco, desde la Secretaría de Derechos Humanos se colocó un cartel sobre la ruta provincial 73, a 600 metros del embudo del dique San Roque. ✅️
👉 El chalet Casa Hidráulica fue construido en la década del 1940 como Casa de la dirección General de Hidráulica del Dique San Roque. Durante la última dictadura cívico militar, el Departamento de Informaciones de la Policía (D2) lo utilizó como centro clandestino de detención y tortura.
👉 Entre los testimonios recogidos en diversas causas por el archivo Provincial y Nacional de la Memoria, en el chalet permanecieron detenidos desaparecidos un centenar de hombres y mujeres. En algunos casos, los secuestrados fueron derivados a otros centros clandestinos de detención y en otros, se cree que fueron asesinados y sus cuerpos arrojados al lago San Roque. Cabe mencionar que la Casa Hidráulica cuenta con un campo propio rodeado de pinos y con acceso exclusivo al dique.
#Cuchá</t>
  </si>
  <si>
    <t>https://www.instagram.com/p/CuQF_WARA80/</t>
  </si>
  <si>
    <t>En un trabajo conjunto entre el Ministerio de Turismo y Deportes de la Nación y la Administración de Parques Nacionales se creó la Reserva Natural Educativa Cerro Pistarini, dentro de la Unidad Turística de Embalse. 📍
El área natural tiene 450 hectáreas de bosque nativo de la subregión del chaco serrano cordobés, una de las menos representadas en el sistema de áreas protegidas de Parques Nacionales.🌳 En ella podemos encontrar diversas especies de árboles como molles, talas y aromos, en donde habitan una gran variedad de aves como el halconcito gris, la corzuela y el picaflor. 🐦‍⬛
👉 Esta nueva reserva natural cumplirá un rol fundamental para la educación ambiental, en donde se llevarán a cabo prácticas y entrenamientos de guardaparques y demás agentes de conservación, con el objetivo de proteger y cuidar la biodiversidad que alberga. ✅️
Cabe resaltar que la nueva Reserva Educativa es la segunda en su tipo en todo el país, por lo que será administrada entre la Administración de Parques Nacionales y el Ministerio de Turismo y Deportes. 🙌
#Cuchá</t>
  </si>
  <si>
    <t>https://www.instagram.com/p/CuRy9KnOEAW/</t>
  </si>
  <si>
    <t>Este sábado 8 de julio se llevará a cabo Potencia Hip Hop, en la @legislaturacba. Se trata de un encuentro para fomentar el intercambio, aprendizaje, conexiones y trabajos en relación a este género. 
La propuesta está dirigida principalmente hacia artistas, incluyendo bailarines, freestylers, DJ’s, beatmakers, y otros intérpretes que utilizan el hip hop como una forma de expresión artística. También está destinado a gestores culturales y productores que trabajan en la organización de eventos, así como a profesionales del marketing y la publicidad que buscan conectar con una audiencia joven y urbana. De todas formas, el público general interesado podrá asistir para conocer más de esta cultura y su conexión con otros movimientos. 
Algunas de las actividades programadas para el encuentro serán batallas de freestyle, breaking y all styles, talleres de danza, graffiti, rap y freestyle, djing y gestión cultural, charlas a cargo de referentes locales, nacionales e internacionales, performances, muestras de graffiti Art, entre otras. 
En este marco, también se presentará una muestra de fotografías realizadas por Jean Carlo Cana Gonzales, también conocido en la comunidad como "Lito, que documenta la cultura del hip hop y del arte underground en Córdoba. 
Las actividades comenzarán a partir de las 11 hs, todas con entrada gratuita. Algunas requieren inscripción previa. Para anotarse y conocer el cronograma completo, ingresar a www.legislaturacba.gob.ar
#Cuchá</t>
  </si>
  <si>
    <t>https://www.instagram.com/p/CuStW7nxZTP/</t>
  </si>
  <si>
    <t>📍 Quedó inaugurado el MMAU (Museo Metropolitano de Arte Urbano) en el edificio subterráneo de la nueva plaza España, con dos exposiciones que ocupan el primero y segundo subsuelo del museo. ✅️
Se trata de “Proyecto Abasto - Itinerante” y “Conectados. Una mirada tecnológica que nos acerca”: 🔌🖌 Dos muestras que sintetizan como concepto lo que es el arte urbano, desde una mirada interactiva e inmersiva promoviendo las manifestaciones de expresiones culturales. 🙌
👉 Ambas muestras se podrán visitar hasta el 3 de septiembre con entrada libre y gratuita, de lunes a viernes de 9 a 20 horas y sábados, domingos y feriados de 14 a 20 hs.
Deslizá en la imagen y te mostramos un poco de las exposiciones 😉
#Cuchá</t>
  </si>
  <si>
    <t>https://www.instagram.com/p/CuUUzNZOUC4/</t>
  </si>
  <si>
    <t>☀️ Los científicos y astrónomos de la NASA acaban de registrar el estallido de una llamarada solar, uno de los fenómenos más impresionantes que ocurren sobre la superficie del astro.
ℹ️ Las erupciones solares son producidas por líneas de campo magnético del Sol que se rompen y se vuelven a conectar, en general en partes denominadas manchas solares. Las llamaradas solares se clasifican por tamaño en grupos de letras y números y, en este caso, llegó a X1.0. El evento ionizó la atmósfera superior de la Tierra e interfirió con señales de radio de alta frecuencia en el lado del planeta que miraba hacia el Sol en ese momento. 
✔️ En este caso el impacto fue leve, ya que una llamarada solar puede traer consecuencias más graves. Las partículas cargadas expulsadas interactuan con el campo magnético terrestre y causan perturbaciones en la magnetosfera, el escudo protector de la Tierra. Estas perturbaciones pueden inducir corrientes eléctricas en las redes de energía y provocar apagones en las redes eléctricas, pueden producir interferencias en las comunicaciones satelitales (como en la navegación), y hasta pueden alterar el comportamiento migratorio de los animales.
#Cuchá 
#Ciencia #Sol #SistemaSolar</t>
  </si>
  <si>
    <t>https://www.instagram.com/p/CuUzrmDxBRq/</t>
  </si>
  <si>
    <t>El 5 de julio de 2018 se aprobó la Ley Régimen de Reparación Económica para Niñas, Niños y Adolescentes, más conocida como Ley Brisa. Reconoce el derecho a cobrar una suma mensual equivalente a una jubilación mínima para todos los niños, niñas y adolescentes menores de 21 años y personas con discapacidad sin límite de edad, cuya madre haya fallecido a causa de una violencia de género o violencia de familia. También brinda cobertura de salud. 
El proyecto surgió tras el femicidio de Daiana Barrionuevo, una joven de 24 años que fue asesinada a golpes por su exmarido, padre de sus tres hijos: Brisa, de dos años, y los mellizos Tobías y Elías. El cuerpo de Daiana apareció en un arroyo, adentro de una bolsa de consorcio. 
A partir del caso, la asociación civil "La Casa del Encuentro" comenzó a reclamar una herramienta de contención que les brindara un sustento a los hijos de víctimas de femicidio, quienes también son víctimas colaterales del hecho. 
Durante los últimos 15 años, más de 4000 niños y niñas quedaron huérfanos a raíz de casos de femicidio en nuestro país. Y desde la sanción de la Ley Brisa, 1518 hijos e hijas reciben la reparación. 
#Cuchá #LeyBrisa</t>
  </si>
  <si>
    <t>https://www.instagram.com/p/CuVc9rMJtg5/</t>
  </si>
  <si>
    <t>¡Felices 450 años Córdoba! 🎉🎊 La ciudad de los colores, el ritmo y la alegría llega a casi medio siglo y para festejar salimos a la calle para hablar con sus habitantes, todos felices y orgullosos de vivir en La Docta. 🙌
#Cuchá #Cordobeses 
#DíaDeCórdoba #6DeJulio #Córdoba</t>
  </si>
  <si>
    <t>https://www.instagram.com/reel/CuWqJE_st4I/</t>
  </si>
  <si>
    <t>¡Felices 450 años Córdoba, parte 2! 🎶 La ciudad de los colores, el ritmo y la alegría llega a casi medio siglo y para festejar salimos a la calle para hablar con sus habitantes, todos felices y orgullosos de vivir en La Docta. 🙌
#Cuchá #Cordobeses 
#DíaDeCórdoba #6DeJulio #Córdoba</t>
  </si>
  <si>
    <t>https://www.instagram.com/reel/CuW9CV1O6Uj/</t>
  </si>
  <si>
    <t>🌽 Se presentó el Programa Agrario para el Alimento 
🍽️ La Mesa Agroalimentaria Argentina presentó el Programa Agrario para el Alimento. Buscar poner en debate en la agenda publica un modelo agrario popular que de respuesta a las necesidades de los pequeños y medianos productores.
👉 Si queres saber más, te invitamos a leer la nota en cucha.com.ar, o ingresar al link a través del link en la bio 📱</t>
  </si>
  <si>
    <t>https://www.instagram.com/p/CucD61jO1wY/</t>
  </si>
  <si>
    <t>Perdida en medio de la llanura del sudeste cordobés, a unos kilómetros de Villa María, se encuentra la capilla de San Bernardo: una de las construcciones religiosas más singulares de nuestro país. Se trata de una cúpula con una abertura cenital con dos palos, que permite el ingreso de luz natural. Con cada atardecer, el sol genera un juego de sombras con los palos, que van dando forma a una cruz. 
Fue construida entre 2012 y 2015 por el arquitecto Nicolás Campodónico y está hecha completamente de ladrillos. Realizar el interior requirió un alto grado de precisión para que no se produjeran más sombras que las de los maderos que forman la cruz. 
Por dentro no hay ningún tipo de decoración ni ornamentación, solo algunos salientes de ladrillos que sirven para apoyar velas durante los momentos de oración. 
La capilla es privada, pero abre sus puertas al público cada 20 de agosto, cuando se celebra el Día de San Bernardo. Está ubicada en la localidad de La Playosa, a 180 kilómetros de la ciudad de Córdoba. Sin dudas, una joya de la arquitectura religiosa moderna que vale la pena visitar. 
Fotos: Nicolás Campodónico
#Cuchá #RinconesDeCórdoba</t>
  </si>
  <si>
    <t>https://www.instagram.com/p/CudECavRw2p/</t>
  </si>
  <si>
    <t>🎉 Hoy celebramos un nuevo aniversario del nacimiento de Mercedes Sosa, y queremos recordarla con una perla que nos llena de orgullo ✨
🇦🇷 En 1965 “la Negra Sosa” era una joven cantante poco conocida en el mundo del folklore. Pero en enero de aquel año, en tierras cordobesas, su vida artística cambiaría para siempre, principalmente por el recordado debut en el escenario de Cosquín donde, de la mano de Jorge Cafrune, recibiría la primera de muchas ovaciones en la Próspero Molina 🎵
👉 Pero lo que pocos saben es que, unos días antes, Mercedes grabó su primer videoclip, y nada menos que en la plaza Colón. Allí se la ve interpretando "Zamba de los humildes", escrita por Tejada Gómez y Oscar Matus, una canción que refleja el compromiso que siempre tuvo la artista con su pueblo.
🌎 Hoy la Negra cumpliría 88 años, y nada mejor que recordarla disfrutando de su inigualable voz, que enamoró a todo un continente ♥️</t>
  </si>
  <si>
    <t>https://www.instagram.com/reel/CuezbZVgedS/</t>
  </si>
  <si>
    <t>El taller de escritura @elbroteescritura sigue acercándonos el enorme caudal de sus producciones cada semana. 🙌 Este domingo: Estaciones, de Laura Torres Foá. 👏
#Cuchá #ElBrote</t>
  </si>
  <si>
    <t>https://www.instagram.com/p/CufoORBxRpE/</t>
  </si>
  <si>
    <t>🙌 El músico urbano le dio la bienvenida a una producción que pone en diálogo a la música con la ilustración, para dar un fuerte mensaje sobre distintas problemáticas contemporáneas.
▶️ "Si bien hay un montón de música que habla de la calle en sí y de ser de la calle y habitar la calle, no hay mucha música que en nombre de eso lleve estas problemáticas o estas temáticas que aborda el disco a la calle y a la música” afirma Juaka en diálogo con Cuchá. 📌 Así, sus nuevas canciones abordan temas como la violencia institucional, el desmonte o el cultivo de cannabis. ℹ️
🎵 Juaka comenzó su carrera solista en 2021 con la obra musical-teatral La ruta perdedora. 🎛️ Su personalidad rompe la quietud y destaca con una presencia escénica que propone desde lo irreverente. 💪 Irrumpe en la escena urbana de Córdoba con un mensaje que no pasa inadvertido; un personaje que cuestiona, interpela, seduce, camina por los bordes. 🔎
🎧 El trabajo cuenta con la participación de varios artistas cordobeses como invitados y oscila entre distintos géneros como el pop, soul, r&amp;b, hip hop y trap. 🔊 Para conocer más hablamos con el protagonista de este lanzamiento, y nos dejó conceptos que permiten entender mejor su obra. 💭 Podés leer la nota completa haciendo click en el link de la bio o ingresando a 👉 www.cucha.com.ar. ✅
#Cuchá</t>
  </si>
  <si>
    <t>https://www.instagram.com/p/CuiEEd7xr-i/</t>
  </si>
  <si>
    <t>📚 Empiezan las vacaciones de julio y junto al taller de escritura El Brote te traemos un sorteazo, para que las disfrutes con nuevas lecturas. 📖 De la colección Emergentes presentamos: “Tu amor imperfecto bastará para sanarme” de Cielo T Martinez. 🙌
ℹ️ En palabras de Alex Zani, Cielo nos propone versos donde no habrá un sólo “yo”, sino tantos “yoes” como caben en una misma subjetividad. Un viaje intempestivo en el que surge una certeza: la poesía es un gesto tan inútil como necesario. Un poema no podrá hacer justicia ni salvar al mundo. Pero sí podrá atestiguarlo: producir una anti-lengua, inventar palabras y tocar, con ellas, lo que está más allá del lenguaje. ✔️
📙 Para participar etiquetá a alguien en la publicación y seguí tanto a Cuchá como a @elbroteescritura. 📌 Sorteamos el jueves, así ya tenés libro para el fin de semana. 👌 Publicaremos al ganador en historias de Instagram. ▶️
#Cuchá #ElBrote</t>
  </si>
  <si>
    <t>https://www.instagram.com/p/CuiUT5xszAu/</t>
  </si>
  <si>
    <t>Diversas organizaciones preocupadas por las políticas de acceso al hábitat y a la vivienda en alquiler, 🏡  confluyeron en un nuevo espacio para intercambiar diagnósticos, formular propuestas e implementar acciones conjuntas en torno a la problemática de la vivienda en nuestra provincia. 🙌
👉 El objetivo de la red es coordinar acciones y poner en marcha iniciativas para dar respuesta a la grave situación que están atravesando las y los inquilinos. ✅️
📍 Según los datos publicados por el INDEC respecto al censo 2022, el porcentaje de la población no propietaria creció de un 21,4% en 2010 a un 34,5% en 2022. 😔  En lo que respecta a la composición familiar, casi la mitad de los hogares en nuestro país no son propietarios de sus viviendas y las condiciones para alquilar cada día son más complejas y engorrosas. 
✊️ La red está compuesta por @juntasxelderechoalaciudad
@inquilinoscba
@invihab_dialoga
@aveyceve
@sehas.cordoba
@ceid_fundacion
@rednuestracordoba
@ciscsa_cba
#Cuchá
#viviendajusta #vivienda #habitat</t>
  </si>
  <si>
    <t>https://www.instagram.com/p/Cujx4cYufBx/</t>
  </si>
  <si>
    <t>Si bien la obra más famosa de Eiffel en Córdoba es la vuelta al mundo del Parque Sarmiento, en realidad no existen registros de que sea del arquitecto francés, conocido por la icónica torre que lleva su nombre en París. 
De todas formas, en nuestra provincia sí hay varias obras de Eiffel. Su vínculo con Córdoba comenzó a través del ingeniero Carlos Cassaffousth, con quien se conoció en la École Polytechnique de París. A principios de 1900, Gustave viajó a Argentina con el objetivo de participar en la Exposición Industrial, donde se reunió nuevamente con Cassaffousth, quien acababa de construir la impresionante obra del dique San Roque. "Mi torre y el dique San Roque son las obras más importantes del mundo en este momento, pero mi torre no es productiva y el dique sí", dijo Eiffel. 
Después de la construcción de la torre, Eiffel expandió su trabajo a muchos otros países, incluyendo Argentina. En 1917 llegaron desde Francia tres casas prefabricadas: una fue a Mendoza, otra a Villa María y una llegó al barrio San Vicente de la ciudad de Córdoba. La metodología era muy innovadora, ya que permitía enviar por barco una casa desarmada y ensamblarla en su destino. Todos los chalés se construyeron sobre pilotes de hierros, con paredes de doble chapa de acero. Además disponen de dos plantas y una galería, y un particular sistema de aireación y ventilación mediante ranuras en los techos.
El Barrio San Vicente fue uno de los primeros en formarse en la ciudad después de las setenta manzanas fundacionales. Surgió con la llegada del ferrocarril, que permitió la expansión de la ciudad a través de zonas que se consolidaron como "barrios-pueblo", concebidos así por ser urbanizaciones que rodeaban el centro histórico pero que poseían autonomía propia.
La casa siempre fue propiedad privada, pero durante los últimos años quedó deshabitada y abandonada, por lo que comenzó a deteriorarse. Vecinos del barrio comenzaron a limpiarla y cuidarla, hasta que la iniciativa se convirtió en una asociación civil. En 2021, se convirtió en patrimonio de la ciudad. Actualmente, puede visitarse todos los sábados de 16 a 20 hs, en San Jerónimo 3346. 
#Cuchá #RinconesDeCórdoba</t>
  </si>
  <si>
    <t>https://www.instagram.com/p/CuLLAAuMPrc/</t>
  </si>
  <si>
    <t>Un nuevo domingo con las colaboraciones del taller @elbroteescritura. 👏 Hoy: Yo, de Silvina Soldá. 👌
#Cuchá #ElBrote</t>
  </si>
  <si>
    <t>https://www.instagram.com/p/CuNmwl3x2Zv/</t>
  </si>
  <si>
    <t>17847564615417070</t>
  </si>
  <si>
    <t>18167197825334800</t>
  </si>
  <si>
    <t>17856829677401370</t>
  </si>
  <si>
    <t>18038193872240340</t>
  </si>
  <si>
    <t>18058599398027368</t>
  </si>
  <si>
    <t>17890600986216190</t>
  </si>
  <si>
    <t>17879503434270720</t>
  </si>
  <si>
    <t>17877942183274070</t>
  </si>
  <si>
    <t>18266566561256848</t>
  </si>
  <si>
    <t>17916596103065630</t>
  </si>
  <si>
    <t>18044943002460192</t>
  </si>
  <si>
    <t>17889288234209540</t>
  </si>
  <si>
    <t>18303540058227120</t>
  </si>
  <si>
    <t>17855688888399730</t>
  </si>
  <si>
    <t>17977723547821860</t>
  </si>
  <si>
    <t>18088935355588408</t>
  </si>
  <si>
    <t>18039867317395900</t>
  </si>
  <si>
    <t>18052373854970920</t>
  </si>
  <si>
    <t>18048814700351380</t>
  </si>
  <si>
    <t>18086565637589440</t>
  </si>
  <si>
    <t>18024406484422420</t>
  </si>
  <si>
    <t>17848021440396400</t>
  </si>
  <si>
    <t>18079576063636900</t>
  </si>
  <si>
    <t>18072790825817088</t>
  </si>
  <si>
    <t>18486763552022600</t>
  </si>
  <si>
    <t>18054900152141640</t>
  </si>
  <si>
    <t>18494068369060152</t>
  </si>
  <si>
    <t>18063948829778168</t>
  </si>
  <si>
    <t>18079160983634168</t>
  </si>
  <si>
    <t>17856855744329180</t>
  </si>
  <si>
    <t>18080186269652232</t>
  </si>
  <si>
    <t>18446195389073272</t>
  </si>
  <si>
    <t>17997905852765500</t>
  </si>
  <si>
    <t>18263947018274360</t>
  </si>
  <si>
    <t>18061999066791792</t>
  </si>
  <si>
    <t>18098766454517200</t>
  </si>
  <si>
    <t>18062302300796472</t>
  </si>
  <si>
    <t>17867444673245320</t>
  </si>
  <si>
    <t>18073187578775752</t>
  </si>
  <si>
    <t>18035737631447832</t>
  </si>
  <si>
    <t>18094654543474840</t>
  </si>
  <si>
    <t>18092429239555448</t>
  </si>
  <si>
    <t>18025116887387000</t>
  </si>
  <si>
    <t>18076220548724860</t>
  </si>
  <si>
    <t>18489707209017120</t>
  </si>
  <si>
    <t>17922086472043950</t>
  </si>
  <si>
    <t>18092717416546740</t>
  </si>
  <si>
    <t>18087732691564600</t>
  </si>
  <si>
    <t>18053209226284100</t>
  </si>
  <si>
    <t>18491453056033448</t>
  </si>
  <si>
    <t>18058270670076980</t>
  </si>
  <si>
    <t>18055067570093900</t>
  </si>
  <si>
    <t>17870791392296450</t>
  </si>
  <si>
    <t>17943126779957080</t>
  </si>
  <si>
    <t>18057645545049280</t>
  </si>
  <si>
    <t>17998760936726960</t>
  </si>
  <si>
    <t>18032278361614128</t>
  </si>
  <si>
    <t>18165914593325672</t>
  </si>
  <si>
    <t>18058569979966240</t>
  </si>
  <si>
    <t>17898434769105360</t>
  </si>
  <si>
    <t>18084268597607300</t>
  </si>
  <si>
    <t>17991859208774270</t>
  </si>
  <si>
    <t>18018516614468632</t>
  </si>
  <si>
    <t>18070496056696392</t>
  </si>
  <si>
    <t>18393442639100340</t>
  </si>
  <si>
    <t>18046021031250840</t>
  </si>
  <si>
    <t>17862597231263860</t>
  </si>
  <si>
    <t>18035039330601728</t>
  </si>
  <si>
    <t>18030547439557340</t>
  </si>
  <si>
    <t>18023397014635880</t>
  </si>
  <si>
    <t>18041231906088020</t>
  </si>
  <si>
    <t>17936850419971080</t>
  </si>
  <si>
    <t>18070761307814272</t>
  </si>
  <si>
    <t>18117585109437472</t>
  </si>
  <si>
    <t>17953021184869320</t>
  </si>
  <si>
    <t>18054674594006320</t>
  </si>
  <si>
    <t>18057911498502620</t>
  </si>
  <si>
    <t>17853452172372940</t>
  </si>
  <si>
    <t>18003152030706980</t>
  </si>
  <si>
    <t>18070139749778500</t>
  </si>
  <si>
    <t>18355372747131200</t>
  </si>
  <si>
    <t>18070756441706520</t>
  </si>
  <si>
    <t>18048801833133288</t>
  </si>
  <si>
    <t>18023132426641728</t>
  </si>
  <si>
    <t>18042585389516952</t>
  </si>
  <si>
    <t>18072569527657888</t>
  </si>
  <si>
    <t>18038992046081500</t>
  </si>
  <si>
    <t>18031806254596140</t>
  </si>
  <si>
    <t>17876306154236780</t>
  </si>
  <si>
    <t>17952944030863560</t>
  </si>
  <si>
    <t>18041170532351000</t>
  </si>
  <si>
    <t>18065034514663880</t>
  </si>
  <si>
    <t>18029320496575600</t>
  </si>
  <si>
    <t>18386497753103048</t>
  </si>
  <si>
    <t>18049394063500472</t>
  </si>
  <si>
    <t>17860987677246040</t>
  </si>
  <si>
    <t>18054690352789800</t>
  </si>
  <si>
    <t>18027531815608992</t>
  </si>
  <si>
    <t>17944615724794430</t>
  </si>
  <si>
    <t>18053358133818200</t>
  </si>
  <si>
    <t>17951212418876930</t>
  </si>
  <si>
    <t>17951520263896160</t>
  </si>
  <si>
    <t>18063072268833920</t>
  </si>
  <si>
    <t>18017203283394760</t>
  </si>
  <si>
    <t>17843467809381080</t>
  </si>
  <si>
    <t>18039579911518080</t>
  </si>
  <si>
    <t>18128697406391500</t>
  </si>
  <si>
    <t>17934123809843090</t>
  </si>
  <si>
    <t>18042074872984880</t>
  </si>
  <si>
    <t>18091769827502980</t>
  </si>
  <si>
    <t>18034786565363160</t>
  </si>
  <si>
    <t>18361580908185832</t>
  </si>
  <si>
    <t>17850832410305350</t>
  </si>
  <si>
    <t>18475293475009208</t>
  </si>
  <si>
    <t>18027730277218040</t>
  </si>
  <si>
    <t>18072404968625000</t>
  </si>
  <si>
    <t>18036543308067980</t>
  </si>
  <si>
    <t>17876546478125620</t>
  </si>
  <si>
    <t>18047029514476120</t>
  </si>
  <si>
    <t>18047967985889980</t>
  </si>
  <si>
    <t>18024168236290048</t>
  </si>
  <si>
    <t>18449879671064380</t>
  </si>
  <si>
    <t>18038482460257560</t>
  </si>
  <si>
    <t>17888479401109850</t>
  </si>
  <si>
    <t>17934686159958760</t>
  </si>
  <si>
    <t>17864186241270340</t>
  </si>
  <si>
    <t>18059409454835320</t>
  </si>
  <si>
    <t>17927402744972260</t>
  </si>
  <si>
    <t>18063142570700432</t>
  </si>
  <si>
    <t>17846517669332350</t>
  </si>
  <si>
    <t>17920444247901560</t>
  </si>
  <si>
    <t>18086628157516672</t>
  </si>
  <si>
    <t>18143215840352512</t>
  </si>
  <si>
    <t>18041003128973340</t>
  </si>
  <si>
    <t>18075786568607300</t>
  </si>
  <si>
    <t>17976130241788010</t>
  </si>
  <si>
    <t>18022433603542032</t>
  </si>
  <si>
    <t>18041215217144740</t>
  </si>
  <si>
    <t>18003291974687920</t>
  </si>
  <si>
    <t>18106288384397380</t>
  </si>
  <si>
    <t>17848340307307410</t>
  </si>
  <si>
    <t>17931114092957880</t>
  </si>
  <si>
    <t>18052127416787928</t>
  </si>
  <si>
    <t>17943313604913290</t>
  </si>
  <si>
    <t>18012163346644580</t>
  </si>
  <si>
    <t>17852823204319590</t>
  </si>
  <si>
    <t>17917061685006240</t>
  </si>
  <si>
    <t>18281067688169552</t>
  </si>
  <si>
    <t>17892979047097840</t>
  </si>
  <si>
    <t>17917986089907850</t>
  </si>
  <si>
    <t>17986111679601220</t>
  </si>
  <si>
    <t>18039245441228912</t>
  </si>
  <si>
    <t>18049192078947600</t>
  </si>
  <si>
    <t>17946488888892450</t>
  </si>
  <si>
    <t>18046093351843872</t>
  </si>
  <si>
    <t>18026185316179040</t>
  </si>
  <si>
    <t>18050102626789200</t>
  </si>
  <si>
    <t>18043796150101328</t>
  </si>
  <si>
    <t>17942725094876850</t>
  </si>
  <si>
    <t>18051691048909500</t>
  </si>
  <si>
    <t>18333443470181448</t>
  </si>
  <si>
    <t>18331720948144552</t>
  </si>
  <si>
    <t>18037580702275608</t>
  </si>
  <si>
    <t>18156606859324600</t>
  </si>
  <si>
    <t>17956653239716060</t>
  </si>
  <si>
    <t>17989152968578690</t>
  </si>
  <si>
    <t>18047109400982192</t>
  </si>
  <si>
    <t>18255469747270832</t>
  </si>
  <si>
    <t>17914320822007890</t>
  </si>
  <si>
    <t>18044807147053848</t>
  </si>
  <si>
    <t>18340709698131480</t>
  </si>
  <si>
    <t>18069707515607460</t>
  </si>
  <si>
    <t>18079319065558592</t>
  </si>
  <si>
    <t>18097019164461528</t>
  </si>
  <si>
    <t>18097606432458820</t>
  </si>
  <si>
    <t>17862980301180590</t>
  </si>
  <si>
    <t>18034255136034112</t>
  </si>
  <si>
    <t>18102163105448880</t>
  </si>
  <si>
    <t>18023884841185648</t>
  </si>
  <si>
    <t>18048271129780872</t>
  </si>
  <si>
    <t>18032891420203872</t>
  </si>
  <si>
    <t>18020346146253100</t>
  </si>
  <si>
    <t>18330576268147512</t>
  </si>
  <si>
    <t>18108964555418712</t>
  </si>
  <si>
    <t>18305194870165472</t>
  </si>
  <si>
    <t>17879850714144600</t>
  </si>
  <si>
    <t>17930208872930670</t>
  </si>
  <si>
    <t>18454954726049000</t>
  </si>
  <si>
    <t>18052626757678992</t>
  </si>
  <si>
    <t>18051167272687920</t>
  </si>
  <si>
    <t>18035156627072960</t>
  </si>
  <si>
    <t>18082336000485672</t>
  </si>
  <si>
    <t>17935233176854050</t>
  </si>
  <si>
    <t>17978563160581250</t>
  </si>
  <si>
    <t>17993550761496010</t>
  </si>
  <si>
    <t>17883771597011860</t>
  </si>
  <si>
    <t>18111962194386088</t>
  </si>
  <si>
    <t>18061567528581368</t>
  </si>
  <si>
    <t>17919800102938590</t>
  </si>
  <si>
    <t>17890451492979460</t>
  </si>
  <si>
    <t>17933362502856500</t>
  </si>
  <si>
    <t>18049174072760928</t>
  </si>
  <si>
    <t>17882863278083090</t>
  </si>
  <si>
    <t>18438649612051672</t>
  </si>
  <si>
    <t>18025398224238352</t>
  </si>
  <si>
    <t>18445479532045072</t>
  </si>
  <si>
    <t>18075077935515648</t>
  </si>
  <si>
    <t>18004257368342420</t>
  </si>
  <si>
    <t>18018996155141180</t>
  </si>
  <si>
    <t>17932042277905230</t>
  </si>
  <si>
    <t>18000931340432270</t>
  </si>
  <si>
    <t>17870930352116430</t>
  </si>
  <si>
    <t>18002034797408980</t>
  </si>
  <si>
    <t>17861247318190780</t>
  </si>
  <si>
    <t>18029692508276940</t>
  </si>
  <si>
    <t>18042484948909780</t>
  </si>
  <si>
    <t>17963660291785480</t>
  </si>
  <si>
    <t>18064090477597512</t>
  </si>
  <si>
    <t>17861174454143320</t>
  </si>
  <si>
    <t>18044613625923960</t>
  </si>
  <si>
    <t>17922793253942480</t>
  </si>
  <si>
    <t>18039906181953740</t>
  </si>
  <si>
    <t>17858522424211680</t>
  </si>
  <si>
    <t>18041156380799320</t>
  </si>
  <si>
    <t>18016653551588752</t>
  </si>
  <si>
    <t>17907371561991060</t>
  </si>
  <si>
    <t>18010337309542490</t>
  </si>
  <si>
    <t>17939293430764050</t>
  </si>
  <si>
    <t>18037415696009200</t>
  </si>
  <si>
    <t>17996830778497470</t>
  </si>
  <si>
    <t>17977883837733140</t>
  </si>
  <si>
    <t>18068505379563580</t>
  </si>
  <si>
    <t>18006861968351330</t>
  </si>
  <si>
    <t>18084557083489592</t>
  </si>
  <si>
    <t>17983144823709220</t>
  </si>
  <si>
    <t>17987094683538330</t>
  </si>
  <si>
    <t>18068160352587032</t>
  </si>
  <si>
    <t>17909147850001190</t>
  </si>
  <si>
    <t>18066208657598340</t>
  </si>
  <si>
    <t>17858890668223800</t>
  </si>
  <si>
    <t>18299134900161140</t>
  </si>
  <si>
    <t>17843608506292720</t>
  </si>
  <si>
    <t>18014297882302310</t>
  </si>
  <si>
    <t>17846607234264710</t>
  </si>
  <si>
    <t>17921913806948900</t>
  </si>
  <si>
    <t>18030567176236712</t>
  </si>
  <si>
    <t>18157630198315832</t>
  </si>
  <si>
    <t>18065531338537980</t>
  </si>
  <si>
    <t>17944256948752050</t>
  </si>
  <si>
    <t>18338084233122720</t>
  </si>
  <si>
    <t>18017256623442080</t>
  </si>
  <si>
    <t>17847940293259080</t>
  </si>
  <si>
    <t>17861055420225070</t>
  </si>
  <si>
    <t>18019857011194500</t>
  </si>
  <si>
    <t>18275408536168568</t>
  </si>
  <si>
    <t>18019853807596448</t>
  </si>
  <si>
    <t>18435549550069528</t>
  </si>
  <si>
    <t>18019953470393512</t>
  </si>
  <si>
    <t>17937112160875560</t>
  </si>
  <si>
    <t>18451660564024312</t>
  </si>
  <si>
    <t>17885170779039320</t>
  </si>
  <si>
    <t>18294780688205912</t>
  </si>
  <si>
    <t>18019659707214752</t>
  </si>
  <si>
    <t>18014191973618520</t>
  </si>
  <si>
    <t>18056656846779328</t>
  </si>
  <si>
    <t>18051949426871552</t>
  </si>
  <si>
    <t>18312348172080048</t>
  </si>
  <si>
    <t>18249235573252220</t>
  </si>
  <si>
    <t>18032363768469752</t>
  </si>
  <si>
    <t>18251031175265080</t>
  </si>
  <si>
    <t>18033087944513980</t>
  </si>
  <si>
    <t>18431384212068992</t>
  </si>
  <si>
    <t>18076725220528272</t>
  </si>
  <si>
    <t>18139483378346200</t>
  </si>
  <si>
    <t>18075777607554160</t>
  </si>
  <si>
    <t>18036255322973580</t>
  </si>
  <si>
    <t>18042303301863120</t>
  </si>
  <si>
    <t>18028359845354008</t>
  </si>
  <si>
    <t>18244376038275040</t>
  </si>
  <si>
    <t>18000001382669780</t>
  </si>
  <si>
    <t>18060259432664360</t>
  </si>
  <si>
    <t>18008104667433990</t>
  </si>
  <si>
    <t>18058376890701940</t>
  </si>
  <si>
    <t>18060318106736688</t>
  </si>
  <si>
    <t>18074181838508992</t>
  </si>
  <si>
    <t>lunes</t>
  </si>
  <si>
    <t>sábado</t>
  </si>
  <si>
    <t>viernes</t>
  </si>
  <si>
    <t>jueves</t>
  </si>
  <si>
    <t>miércoles</t>
  </si>
  <si>
    <t>martes</t>
  </si>
  <si>
    <t>domingo</t>
  </si>
  <si>
    <t>📌 Durante el conflicto de 1982, un grupo de mujeres formó parte activa de la operación militar argentina: enfermeras, instrumentadoras, radiotelegrafistas y oficiales cumplieron funciones clave en buques, aviones y bases del sistema sanitario y logístico.
⚙️ Su labor fue decisiva para sostener el operativo en el Teatro de Operaciones del Atlántico Sur. También hubo participación en territorio continental, en centros como la Base Naval de Puerto Belgrano o el hospital reubicable de Comodoro Rivadavia.
📜 En 2012, 16 de ellas fueron reconocidas como Veteranas de Guerra por el Ministerio de Defensa. Algunas lograron el mismo estatus por vía judicial en 2021, tras años de reclamos.
📚 Fueron parte de la gesta de Malvinas. Durante décadas, su presencia fue ignorada por el relato oficial. Hoy, sus nombres son parte de la historia de la defensa de nuestra soberanía.
📲 Nota completa en cucha.com.ar
#Malvinas #2deAbril #VeteranasDeGuerra #MujeresEnMalvinas #Memoria #Cucha</t>
  </si>
  <si>
    <t>https://www.instagram.com/p/DH8fOgsRMv2/</t>
  </si>
  <si>
    <t>02/04/2025</t>
  </si>
  <si>
    <t>🇦🇷 María “La Grande” y el Gaucho Rivero son dos figuras históricas que dejaron su huella en las Islas Malvinas mucho antes de 1982. Sus historias, muchas veces silenciadas, forman parte del entramado profundo de la soberanía argentina en el sur.
👣 En 1831, María “La Grande”, cacica tehuelche de enorme influencia en la Patagonia, fue invitada por Luis Vernet a visitar las islas. Su presencia en Puerto Luis no solo consolidó alianzas con los criollos, sino que marcó una forma de reconocimiento territorial desde los pueblos originarios.
⚔️ Dos años después, Antonio “el Gaucho” Rivero lideró una rebelión contra la ocupación británica. Junto a un grupo de criollos e indígenas, resistió la usurpación y logró recuperar por un tiempo el control de Puerto Soledad. Fue la primera acción armada contra los ingleses en Malvinas.
🔥 Estas historias muestran que la soberanía también se caminó, se defendió con lanza, con palabras, con alianzas. No fueron hechos aislados: fueron parte de una trama social, política y cultural que unía continente e islas.
📌 Leé la nota completa en cucha.com.ar
#MalvinasArgentinas #GauchoRivero #MariaLaGrande #Soberanía #Cucha</t>
  </si>
  <si>
    <t>https://www.instagram.com/p/DH9hafxM92r/</t>
  </si>
  <si>
    <t>🎶 Las bandas pop Mento y Los Hermanos Morgan presentan sus nuevos materiales discográficos este fin de semana en Chilli Street Club. 
🔊 Mento es un grupo de rock-pop indie, liderad por Diego Clavero y Francisco Py. Su nuevo trabajo se llama "Cristal" y se presentará este sábado, en lo que es la primera actuación de la banda den 2025 en la ciudad de Córdoba.
▶️ Por su parte, Los Hermanos Morgan publicaron recientemente “Morgan - Lado A” que funciona como primera mitad del álbum a estrenar. Este EP incluye “No Cambio Nada” una colaboración con Flayaz, artista cordobesa radicada en España. Se encuentran en composición del “Lado B” que completará el disco.
🎫 La cita es el 5 de abril en Chilli, Fructuoso Rivera 273. Las entradas anticipadas se pueden conseguir en 👉 www.passline.com.
#Cuchá #Música #Cultura #Córdoba</t>
  </si>
  <si>
    <t>https://www.instagram.com/p/DH_Qoh2uWEb/</t>
  </si>
  <si>
    <t>03/04/2025</t>
  </si>
  <si>
    <t>El fundador de la consultora N&amp;W Professional Traders y considerado el nexo entre el presidente y los creadores de la polémica criptomoneda estuvo al menos 10 veces en la Casa Rosada y en la Quinta de Olivos.
Así lo revela un relevamiento de registros oficiales publicado por el periodista Emiliano Russo en el diario Clarín. Una de esas reuniones es particularmente llamativa, por la fecha y la duración: el 10 de noviembre de 2024, Novelli ingresó a Olivos a las 18:38 y se retiró recién a las 0:55 del día siguiente.
El dato cobra especial relevancia en medio del escándalo internacional conocido como Criptogate, que involucra al propio Milei, al estadounidense Hayden Davis (Kelsier Ventures) y al empresario Julian Peh (Kip Protocol), en una presunta estafa global con más de 44 mil damnificados, según estimaciones preliminares.
Múltiples denuncias, investigaciones judiciales en Argentina, Estados Unidos y Europa, y un demoledor artículo de The New York Times ubican a Novelli como gestor de accesos al presidente y eventual beneficiario de pagos en dólares por “reuniones privadas” o “consultorías” con el presidente, su hermana y el asesor Santiago Caputo.
La relación entre Milei y Novelli no es nueva: el ahora presidente fue parte del staff de capacitadores en N&amp;W Professional Traders, firma fundada por Novelli y su socio Jeremías Walsh en 2019. En ese entonces, Milei protagonizó videos promocionales de los cursos para traders. 
Meses antes del estallido del escándalo, el 19 de octubre de 2024, Milei participó del evento Tech Forum —también impulsado por Novelli— donde se produjo el encuentro con representantes de KIP Protocol. En esa cumbre tecnológica se cocinó el proyecto “Viva la Libertad”, que luego desembocaría en la creación de $Libra. 
¿Fue Novelli un simple asesor entusiasta o el articulador de una operatoria millonaria? ¿Qué se habló en esas diez visitas? Las respuestas, por ahora, se hacen esperar. Mientras tanto, la figura de Novelli ya no es solo la de un joven experto en criptoactivos, sino la de un personaje central en uno de los capítulos más comprometidos del gobierno libertario.
#Cuchá #Criptoestafa #Milei #$Libra #Libra #Cripto</t>
  </si>
  <si>
    <t>https://www.instagram.com/p/DICmeVyPFua/</t>
  </si>
  <si>
    <t>04/04/2025</t>
  </si>
  <si>
    <t>🧠 El 12 de abril de 1925, un tren del Central Argentino trajo a Córdoba a una de las mentes más brillantes del siglo XX: Albert Einstein. Tenía 47 años y ya era reconocido como uno de los principales científicos del mundo por sus teorías de la relatividad.
🌎 La llegada del científico a Argentina había generado una enorme expectativa. Había desembarcado el 25 de marzo en Buenos Aires, donde dio conferencias en la UBA y visitó otras instituciones académicas. 
🚂 En Córdoba, Einstein fue recibido por autoridades de la Academia Nacional de Ciencias. Se alojó en el Plaza Hotel y, apenas unas horas después, partió hacia La Falda, donde almorzó en el Hotel Edén. En su recorrido también pasó por el dique San Roque y regresó por las Sierras Chicas y Alta Gracia.
🍽️ Al día siguiente, el lunes 13, brindó una conferencia en el salón de actos del Rectorado de la Universidad Nacional de Córdoba, hoy ubicado en la Manzana Jesuítica. Allí resumió el desarrollo de sus teorías y expresó su anhelo de formular una teoría unificada que combinara la gravitación con el electromagnetismo, una búsqueda que ocuparía sus últimos años.
📅 A 100 años de aquella visita breve pero significativa, Córdoba conmemora su paso con actividades científicas, artísticas y culturales.
Miércoles 9 de abril
🕗 20:00 – Presentación y lanzamiento de 100 años de Einstein en Córdoba
📍Centro Cultural UNC (Duarte Quirós 107)
Jueves 10 de abril
🕔 17:00 – Relatividad y Astrofísica: pasado, presente y futuro
📍Aula Magna, Facultad de Ciencias Exactas, Físicas y Naturales (Av. Vélez Sarsfield 299)
🕖 19:00 – Visita de Einstein – Espectáculo científico y musical
📍Hotel Edén, La Falda (Av. Edén 1400)
Viernes 11 de abril
🕕 18:00 – Arte, Ética y Ciencia: El universo de Einstein que llegó a Córdoba
📍Salón de Actos, Academia Nacional de Ciencias (Av. Vélez Sarsfield 229)
🧑‍🔬 Organizan: Asociación Física Argentina, UNC, Observatorio Astronómico de Córdoba, Academia Nacional de Ciencias, IATE, IFEG, entre otras instituciones.
#EinsteinEnCórdoba #EinsteinEnLaUNC #Córdoba #UNC #Ciencia #Historia</t>
  </si>
  <si>
    <t>https://www.instagram.com/p/DIJX6azupzo/</t>
  </si>
  <si>
    <t>07/04/2025</t>
  </si>
  <si>
    <t>Hoy comienza la 38ª edición de la Fiesta Provincial del Teatro en Córdoba, con la obra Ta Ti Te del Elenco Municipal de Danza-Teatro en el Teatro Comedia. 🎭 La celebración se extenderá hasta el 27 de abril con actividades en siete localidades distintas, en una apuesta por la descentralización y el acceso a las artes escénicas en el territorio provincial.
📝 Más de 30 obras compiten en una instancia selectiva que definirá cuáles representarán a Córdoba en la próxima Fiesta Nacional del Teatro. Las propuestas abarcan distintos géneros y poéticas, con títulos como Apnea, Fiebre paraíso, La casa de los cuentos, Una teta que no para y Azabache, entre otras.
🗺️ Córdoba Capital, Río Cuarto, Villa María, Las Varillas, Las Tapias, Villa Dolores y Mina Clavero son las sedes de este año. Las funciones se distribuirán en espacios independientes, municipales y universitarios, con entradas generales a $4.000 disponibles, en su mayoría, por antesala.com.ar. La programación completa puede consultarse en inteatro.ar.
🏛️ La organización está a cargo del Instituto Nacional del Teatro – Región Córdoba, junto a la Agencia Córdoba Cultura, municipios y la Universidad Nacional de Río Cuarto. La programación también incluye obras invitadas y actividades especiales como desmontajes, espacios de diálogo y homenajes a salas y agrupaciones.
📌 En su edición pasada, la Fiesta reunió a más de 4500 espectadores en 47 espacios culturales. Este año, el evento busca consolidarse como una plataforma de encuentro, circulación y visibilización del teatro cordobés. La escena local, diversa y en expansión, encuentra en esta Fiesta un punto de anclaje colectivo.
Podés ver la grilla completa en la web del Instituo Nacional del Teatro: www.inteatro.ar
#Cuchá 
#TeatroCordobés #FiestaProvincialDelTeatro</t>
  </si>
  <si>
    <t>https://www.instagram.com/p/DIKaV0AxR3S/</t>
  </si>
  <si>
    <t>🎤 El 8 de abril de 2017, el cuarteto perdió a una de sus voces más queridas. Walter Romero —el Kala, como lo conocían— fue un ícono de la música popular cordobesa que, desde fines de los años 90, imprimió su estilo en decenas de canciones que se cantaron y bailaron en toda la Argentina. Fue el primer cantante de Banda XXI, y sin dudas su voz más icónica. 💫 Su profunda admiración por Jean Carlos se reflejaba en su estilo y en su enérgico baile sobre el escenario. Hoy, a 8 años de su partida, lo recordamos con su legado más valioso: la música. 🎶🕺
#WalterRomero #ElKala #Cuarteto #Córdoba #BandaXXI #RíoCuarto #MúsicaPopular</t>
  </si>
  <si>
    <t>https://www.instagram.com/reel/DIL1zEsu0SL/</t>
  </si>
  <si>
    <t>08/04/2025</t>
  </si>
  <si>
    <t>🎭 "Yiya" es la nueva obra que se está presentando en el Teatro La Brújula, basada en la historia de Yiya Murano, la "envenenadora de Monserrat”, acusada de matar con bombas de crema a sus tres mejores amigas.
🔊 Este musical, con libro de Osvaldo Bazán y música de Ale Sergi, reflexiona a través del humor y de personajes hilarantes, sobre la codicia y los límites morales de la sociedad, sin olvidarse del contexto histórico.
📌 La obra cuenta con las actuaciones de Laura Ortiz, Gabriel Cambiasso, Nelson Balmaceda, Joaquín Torres, Eleonora Metral, Daniela Fontanetto y Cecilia Matta.
🎫 Estará en escena todos los sábados de abril, mayo y junio, a las 21hs, en el Teatro La Brújula (Rivadavia 1452, B° Alta Córdoba). Las entradas anticipadas se pueden adquirir en 👉 www.teatrolabrujula.com.ar. 
#Cuchá #Cultura #Teatro #Córdoba</t>
  </si>
  <si>
    <t>https://www.instagram.com/p/DIPhSdRvAQR/</t>
  </si>
  <si>
    <t>09/04/2025</t>
  </si>
  <si>
    <t>📍 El Gobierno nacional confirmó el cierre del complejo hotelero de Embalse, en el Valle de Calamuchita, y su traspaso a la Agencia de Administración de Bienes del Estado (AABE). La medida también alcanza a la unidad turística de Chapadmalal, en Mar del Plata, y pone fin al programa de turismo social que durante décadas permitió el acceso a vacaciones a sectores populares.
💰 Desde la administración de Javier Milei justificaron la decisión por el déficit económico que generaban ambos predios. Según fuentes oficiales, en 2023 los complejos representaron una pérdida de más de 10 millones de dólares, cifra que se redujo a un millón este año por la baja en la actividad. Ahora será la AABE la que defina si los inmuebles se concesionan o se venden.
🏨 En Embalse, el complejo está cerrado desde marzo. El predio cuenta con más de 700 hectáreas, siete hoteles (varios abandonados), 50 bungalows, capilla, polideportivo, piletas y acceso al lago. Solo un grupo reducido de trabajadores permanece cumpliendo funciones de mantenimiento y vigilancia. Más de la mitad del personal será desafectado a fin de mes.
📉 La posibilidad de privatización enfrenta algunos obstáculos. El predio está judicializado por un incendio ocurrido en 2021 y, además, fue declarado Monumento Histórico Nacional. Aun así, el Gobierno no descarta avanzar con cambios normativos para sortear estas trabas y facilitar su transferencia al sector privado.
📣 Desde el gremio ATE y el municipio de Embalse denuncian un vaciamiento deliberado. El intendente Mario Rivarola había propuesto gestionar una parte del complejo junto a la Provincia, pero no recibió respuestas del Gobierno nacional. Mientras tanto, crecen las incertidumbres sobre el destino de un espacio que forma parte del patrimonio histórico, cultural y social de Córdoba.
#Embalse #TurismoSocial #PatrimonioCultural #Ajuste #Milei #Córdoba</t>
  </si>
  <si>
    <t>https://www.instagram.com/p/DIRD6OYNoYu/</t>
  </si>
  <si>
    <t>10/04/2025</t>
  </si>
  <si>
    <t>💬 "El público va a encontrarse con una obra profunda, emotiva y poderosa. Si bien es un drama, está repleta de pequeños detalles de comicidad. La obra es un viaje hacia la memoria de una familia, la fortaleza femenina y los veranos en esos pueblos del interior donde el sol parte la tierra y el agua de la pileta del club es la salvación", afirma Eugenia Hadandoniou, directora de Apnea. 
🎭 La obra vuelve a presentarse en los escenarios cordobeses en este 2025. Las funciones serán los domingos 13, 20 y 27, a las 20hs, en El Cuenco Teatro (Mendoza 2063 - Córdoba). La puesta cuenta con las actuaciones de Florencia Rubio, Bianca Mitnik, Ana Ruiz, Belén Castillo Garnica, Cintia Morales, Lucía Pihen, Paula Ailén Belli y Virginia Schulltess.
🔎 Apnea es la historia de Pilar, que es niña, adolescente y mujer, también es la historia de su madre, de sus abuelas, tías; Apnea es la historia de Justina, la hermana no nacida de Pilar. Apnea en la que entra Helena, a partir de la pérdida de su hija. Pilar intentará que su hermana vuelva a la superficie para que su mamá sane. Apnea es la historia de muchas mujeres más que nacen, crecen y mueren acompañándose.
🎫 Las entradas se pueden adquirir por 👉 antesala.com.ar o en puerta.
#Cuchá #Cultura #Teatro #Córdoba</t>
  </si>
  <si>
    <t>https://www.instagram.com/p/DITyr4nuBNw/</t>
  </si>
  <si>
    <t>11/04/2025</t>
  </si>
  <si>
    <t>⚡️ El Gobierno nacional avanza con la privatización de cuatro represas hidroeléctricas estratégicas en la Patagonia: Alicurá, El Chocón, Cerros Colorados y Piedra del Águila. La medida se oficializó mediante el Decreto 263/2025, que establece un plazo de 15 días para iniciar el proceso de licitación nacional e internacional.
🧭 Las represas, que forman parte clave del sistema energético argentino, están emplazadas en Río Negro y Neuquén. Ambas provincias habían solicitado más tiempo para analizar el impacto del proceso, pero denuncian que el plazo otorgado sigue siendo insuficiente.
📉 La decisión se enmarca en la estrategia del presidente Javier Milei de reducir la presencia del Estado en sectores estratégicos. Las concesiones originales vencieron en 2023, fueron prorrogadas provisoriamente y ahora se encaminan a quedar en manos privadas, bajo coordinación de la Agencia de Transformación de Empresas Públicas y la Secretaría de Energía.
🌊 Los gobernadores Alberto Weretilneck (Río Negro) y Rolando Figueroa (Neuquén) remarcaron que cualquier avance debe incluir la participación activa de las provincias. Advirtieron sobre el impacto económico, social y ambiental, y exigieron protagonismo real en el diseño del nuevo esquema concesionario.
⚠️ “No se trata solo de eficiencia o ajuste: está en juego la soberanía energética, la gestión del recurso hídrico y el desarrollo de nuestras regiones”, señalaron desde Río Negro. El modelo privatizador reabre un debate de fondo: quién decide sobre los bienes comunes que sostienen la vida y la economía del país.
#Represas #Privatización #Patagonia #Energía #RíoNegro #Neuquén #Milei #Economía #Alicurá #ElChocón #CerrosColorados #PiedraDelÁguila #DesarrolloEnergético #Estado #RecursosNaturales</t>
  </si>
  <si>
    <t>https://www.instagram.com/p/DIWUmoMJUh4/</t>
  </si>
  <si>
    <t>12/04/2025</t>
  </si>
  <si>
    <t>Héctor Pedro Vergez, represor y torturador de la última dictadura militar en Argentina, fue hallado muerto en su celda en el Complejo Penitenciario de Bouwer, Córdoba. Tenía 81 años y cumplía prisión perpetua por crímenes de lesa humanidad cometidos en centros clandestinos como La Perla y Campo de la Ribera.
📖 Vergez se jactó durante décadas de haber creado La Perla, uno de los centros clandestinos de detención y exterminio más grandes del país. Allí se implementaron secuestros, desapariciones y torturas de militantes, sindicalistas y estudiantes. Nunca mostró arrepentimiento por su participación en el terrorismo de Estado.
🗂️ Tras el retorno democrático, Vergez permaneció impune durante años. Fue recién en 2011 cuando se lo juzgó en el juicio de La Perla por desapariciones emblemáticas, secuestros y homicidios. Durante las audiencias mantuvo una actitud desafiante, buscando justificar los crímenes cometidos.
📎 Su historia arrastra décadas de violencia, operaciones clandestinas y vínculos con la represión paraestatal antes del golpe de 1976. Integró el Comando Libertadores de América, participó en atentados, secuestros y asesinatos, y más tarde fue parte del Batallón de Inteligencia 601.
#Cuchá 
#MemoriaVerdadJusticia #NuncaMás</t>
  </si>
  <si>
    <t>https://www.instagram.com/p/DIbcz89RBb3/</t>
  </si>
  <si>
    <t>14/04/2025</t>
  </si>
  <si>
    <t>🍂 A 160 kilómetros al norte de la ciudad de Córdoba, el Cerro Colorado se presenta como una alternativa ideal para quienes buscan una pausa entre naturaleza, historia y cultura en este otoño. La Reserva Cultural y Natural ofrece un entorno de areniscas rojizas, quebrachales y algarrobos, donde los colores del monte se intensifican con la llegada de abril.
🖼️ Declarado Patrimonio Cultural y Natural de la Provincia, el sitio resguarda más de 3.000 pictografías en aleros y cuevas. Estas expresiones rupestres, realizadas por los pueblos originarios comechingones y sanavirones entre los siglos V y XVI, relatan escenas de la vida cotidiana y los primeros contactos con los conquistadores. Por razones de preservación, solo se permite el acceso a estos espacios con guías habilitados.
🏡 En el casco urbano del pueblo se ubica la casa museo de Atahualpa Yupanqui, que conserva objetos personales, manuscritos y registros sonoros del músico y poeta argentino, quien eligió este rincón del norte cordobés para vivir e inspirarse.
🥾 La reserva cuenta con senderos de baja dificultad que permiten recorrer parajes como el cerro Veladero o Intihuasi, con la posibilidad de observar flora y fauna autóctona. Molles, chañares, cardones, zorzales y vizcachas acompañan el recorrido.
🗺️ El acceso desde Córdoba capital se realiza por Ruta Nacional 9 hasta Santa Elena, para luego tomar un desvío de 11 kilómetros por Ruta Provincial 21. Todo el trayecto es asfaltado y en buen estado.
🌿 Entre patrimonio arqueológico, paisaje serrano y memoria cultural, el Cerro Colorado vuelve a destacar como una opción cercana y diversa para los días de descanso del otoño.
#CórdobaTurismo #CerroColorado #EscapadaOtoñal #Naturaleza #Historia #ArteRupestre #AtahualpaYupanqui #FindeLargo #TurismoCultural #Senderismo #ReservaNatural</t>
  </si>
  <si>
    <t>https://www.instagram.com/p/DIe-CwXOLaO/</t>
  </si>
  <si>
    <t>15/04/2025</t>
  </si>
  <si>
    <t>Un femicidio sacudió el corazón del Valle de Calamuchita. El martes por la tarde una mujer de 51 años fue encontrada muerta con un disparo de arma de fuego, en su casa en la localidad de Los Reartes. Se trata de Rosana Silvina Rotchen, una rosarina que se había mudado a las sierras hace un tiempo junto a su pareja, Adrián Pérez (54), quien se encuentra detenido como el principal sospechoso del crimen.
El aviso a la Policía lo dio uno de los hijos de Rosana, luego de que Pérez le enviara mensajes de WhatsApp, contándole que había asesinado a su madre. Cuando las autoridades se hicieron presentes en la casa del barrio Capilla Vieja, el hombre se encontraba en la galería, sentado en una reposera, bebiendo un vaso de whisky, con un arma larga al lado.
La fiscal Paula Bruera es quien conduce la investigación y contó que “cuando llegamos, encontramos a la mujer sin vida dentro de la caja de una camioneta y con un impacto de arma de fuego”. Pérez no se resistió al arresto, incluso mencionan que permaneció inmutable, y ahora se encuentra detenido en Bower. Se supo que el detenido dijo haber sido policía en la provincia de Santa Fe, aunque el hijo de la víctima lo desmintió.
La fiscal Bruera relató también que el hijo de la mujer asesinada les dijo que “había una relación conflictiva porque ella se quería separar”. Adrián Pérez es el padre de Jeremías Pérez Tica, futbolista de Newell’s que actualmente se encuentra a préstamo en un equipo de Uruguay.
#Cuchá #Femicidio #Género #ViolenciaDeGénero #LosReartes #Calamuchita #Rosario #SantaFe</t>
  </si>
  <si>
    <t>https://www.instagram.com/p/DIhj0XbPK7h/</t>
  </si>
  <si>
    <t>16/04/2025</t>
  </si>
  <si>
    <t>🕊️ Jorge Mario Bergoglio, el primer Papa latinoamericano y una de las figuras religiosas más influyentes del siglo XXI, falleció a los 88 años. Su salud se había agravado en los últimos días por una crisis respiratoria asmática, lo que precipitó su partida.
🇦🇷 Nacido en Buenos Aires el 17 de diciembre de 1936, trabajó como técnico químico antes de iniciar su camino religioso. Ingresó a la Compañía de Jesús en 1958 y fue ordenado sacerdote en 1969. Durante la dictadura en Argentina, intercedió por personas perseguidas, mostrando un temprano compromiso con los sectores más vulnerables.
⛪ En 1992 fue nombrado obispo auxiliar de Buenos Aires y en 1998, arzobispo y primado de Argentina. En 2013, tras la renuncia de Benedicto XVI, se convirtió en el Papa número 266 de la historia y el primero de América. Eligió llamarse Francisco, inspirado en San Francisco de Asís, reafirmando desde el inicio su intención de acercar la Iglesia a los excluidos.
🌍 Durante su pontificado promovió una Iglesia más austera y comprometida con las problemáticas sociales. Fue impulsor de reformas internas, defensor del medioambiente y la justicia social, y una figura clave en el diálogo interreligioso y la diplomacia global.
📖 Su papado quedará registrado como una etapa de apertura, diálogo y presencia activa frente a los desafíos del siglo XXI, pero también como un tiempo de acercamiento a los más humildes del mundo. Francisco fue una voz firme contra la indiferencia y un promotor de la fraternidad global.
#PapaFrancisco #Francisco #Papa #Iglesia #Luto #Vaticano</t>
  </si>
  <si>
    <t>https://www.instagram.com/p/DItZNNiSIAR/</t>
  </si>
  <si>
    <t>21/04/2025</t>
  </si>
  <si>
    <t>Se nos fue el #PapaFrancisco y queremos recordar su legado, en este caso un mensaje a los #jóvenes.
#Papa #Francisco #Juventud #Bergoglio #Argentina #católicos #iglesia #iglesiacatolica #conclave</t>
  </si>
  <si>
    <t>https://www.instagram.com/reel/DIt2iOjvHD-/</t>
  </si>
  <si>
    <t>En la ceremonia de asunción del Papa Francisco se pudo ver entre la comitiva de invitados, entre reyes y presidentes, a Sergio Sánchez, un cartonero de Villa Fiorito vestido con su típica ropa de trabajo. Su presencia llamó la atención de los medios del mundo y había sido un pedido especial de Jorge Bergoglio, que lo conocía de su arzobispado en Buenos Aires. Hasta L’Osservatore Romano, el diario oficial del Vaticano, se hizo eco al destacar “una presencia deseada por el Papa; la de los pobres junto a los poderosos”.
Sergio Sánchez comenzó como cartonero en 2001. La crisis económica, política y social del país lo obligó a salir a las calles con un cochecito para juntar cartón y con su venta conseguir algo de plata para alimentar a su familia. Tras seis años de recolección impulsó la creación de la cooperativa El Amanecer de los Cartoneros, y con los años se transformó en una referencia del Movimiento de Trabajadores Excluidos (MTE).
“Todo el mundo me miraba sin entender qué hacía al lado de Bergoglio. Tuvimos el gran honor de que nos saludara primeros, incluso antes que a los mandatarios”, cuenta Sergio.
Sobre Francisco dice: "Él siempre se preocupó por la gente humilde. Rezó mucho por nosotros y facilitó los trámites para que los hijos de cartoneros evitaran la burocracia de la Iglesia. Luego, organizó la misa anual cartonera, que se celebra hasta el día de hoy, en la Plaza Constitución para nosotros y para gente que vivía en la calle".
Sergio tiene numerosas historias para contar: "hizo muchas cosas que nadie las conocía más que nosotros. Un domingo en un taller clandestino de Flores, murieron seis chicos quemados y él vino desde el centro en colectivo para rezar una misa por ellos. Un hombre muy humilde y sencillo. Con su forma de ser, les cambió la vida a muchos", agrega.
"Hoy en esta Ciudad queremos que se oiga el grito, la pregunta de Dios: ¿Donde está tu hermano? Que esa pregunta de Dios recorra todos los barrios de la Ciudad, recorra nuestro corazón y sobre todo que entre también en el corazón de los “caínes” modernos. Quizá alguno pregunte: ¿Qué hermano? ¿Dónde está tu hermano esclavo?".
#Cuchá #PapaFrancisco #Francisco #Papa #Cartoneros #Iglesia</t>
  </si>
  <si>
    <t>https://www.instagram.com/p/DIuZmN3vwqc/</t>
  </si>
  <si>
    <t>Se cumplen 40 años del inicio del Juicio a las Juntas Militares, uno de los hitos más trascendentes de la historia argentina. 📅 Por primera vez, un gobierno democrático decidió juzgar a los máximos responsables de una dictadura por crímenes de lesa humanidad. 
📜 La decisión política que habilitó este juicio llegó pocos días después del regreso de la democracia. El 15 de diciembre de 1983, el presidente Raúl Alfonsín firmó el decreto 158, que ordenó el enjuiciamiento de los responsables de la dictadura iniciada el 24 de marzo de 1976. Fue una determinación inédita en el mundo, que apostó por el valor de la Justicia ordinaria para juzgar los crímenes de un Estado.
⚖️ El juicio se desarrolló a partir del 22 abril de 1985, con la intervención de jueces civiles y fiscales del fuero común. Entre los que destacan el fiscal Julio César Strassera y el fiscal adjunto Luis Moreno Ocampo. Durante meses, se escucharon los testimonios de sobrevivientes, familiares y organismos de derechos humanos. Finalmente, el 9 de diciembre de ese mismo año, se dictaron las sentencias que condenaron a los máximos responsables de la dictadura.
🌍 El impacto de este juicio trascendió las fronteras argentinas. La prensa internacional y los organismos humanitarios siguieron de cerca cada etapa del proceso. En el ambito local, representa la valentia institucional que implicó juzgar a los responsables del terrorismo de Estado y los principios de memoria, verdad y justicia como cimientos de la democracia.
#Cuchá 
#MemoriaVerdadJusticia #JuicioALasJuntas</t>
  </si>
  <si>
    <t>https://www.instagram.com/p/DIwGXmyRwbi/</t>
  </si>
  <si>
    <t>22/04/2025</t>
  </si>
  <si>
    <t>📣 En 2020, el #PapaFrancisco publicó la carta encíclica ‘Fratelli Tutti’ (Hermanos todos), un texto en el que propone un programa de vida que intenta alumbrar el camino concreto a recorrer para quienes quieren construir un mundo más justo y fraterno desde lo cotidiano, la política y las instituciones. Es la tercera encíclica de Francisco y es su pieza más política y social.
📑 Una encíclica es el comunicado de mayor rango en el magisterio de un #Papa. #FratelliTutti está dividida en 287 puntos y ocho capítulos. El primero se llama “Las sombras de un mundo cerrado” y es un análisis claro y crudo que se centra en numerosas distorsiones de nuestra época: la manipulación y la deformación de conceptos como democracia, libertad o justicia; la pérdida del sentido de lo social y de la historia; el egoísmo y la falta de interés por el bien común; la lógica de #mercado basada en el lucro; el #desempleo, el #racismo, la #pobreza.
📌 Siguiendo a #Francisco, la acción de este modelo que impera en el mundo se manifiesta más fuertemente en la sociedad del descarte. Sin embargo, a tantas sombras, el texto responde con un ejemplo luminoso, un presagio de esperanza. Desde el segundo capítulo, Francisco hace un llamado a la acción. “Cada día se nos ofrece una nueva oportunidad... Seamos parte activa en la rehabilitación y el auxilio de las sociedades heridas". El Papa plantea la necesidad de la construcción en comunidad y el amor al prójimo como principio rector.
▶️ Llama a hacer “una política con corazón abierto, política para y con el pueblo, es decir popular, que busca la dignidad humana y es ejecutada por hombres y mujeres con amor, que integran la economía a un proyecto social, cultural y popular". La herramienta: el diálogo. En el #diálogo reconocemos al otro, es el lugar del encuentro. Y también propone enfrentar las heridas del pasado, a través de caminos de reencuentro, donde la verdad, la memoria, la justicia y la misericordia sean pilares fundamentales.
🔎 Lee la nota, con el análisis capítulo por capítulo, en nuestra página 👉 www.cucha.com.ar, o ingresando al link de la bio. También te adjuntamos en la web el documento de la encíclica completo.</t>
  </si>
  <si>
    <t>https://www.instagram.com/p/DIxALsGPXaO/</t>
  </si>
  <si>
    <t>🇦🇷 En un momento clave para la Iglesia Católica, Córdoba tendrá una presencia histórica: Víctor Manuel “Tucho” Fernández y Ángel Rossi integran el grupo de 135 cardenales que elegirán al sucesor del papa Francisco. Ambos fueron nombrados cardenales por él y viajarán al Vaticano para formar parte del cónclave que definirá el rumbo del catolicismo mundial.
📍 Fernández, nacido en Alcira Gigena, es actual prefecto del Dicasterio para la Doctrina de la Fe, uno de los puestos más influyentes del Vaticano. Cercano a Francisco desde hace décadas, fue también rector de la UCA y tuvo un rol clave en la redacción del Documento de Aparecida. Su trayectoria lo ubica como uno de los referentes teológicos más importantes de América Latina.
✝️ Ángel Rossi, arzobispo de Córdoba y jesuita como Francisco, fue ordenado sacerdote en su ciudad natal. Actualmente ocupa la vicepresidencia primera de la Conferencia Episcopal Argentina. Destacado por su compromiso con los sectores populares, su perfil pastoral lo alinea con el legado de Francisco.
🗳️ Junto a ellos, también votarán los cardenales Mario Poli y Vicente Bokalic, completando así la delegación argentina. De los 252 miembros del Colegio Cardenalicio, solo 135 tienen derecho a voto. El 50% de los electores argentinos en el cónclave son cordobeses.
🕊️ Aunque parece poco probable, no se descarta que uno de ellos pueda ser elegido Papa. Como recuerdan muchos, Jorge Bergoglio tampoco era favorito en 2013. Córdoba vuelve a tener protagonismo en una elección que marcará un antes y un después.
#Córdoba #Papa #IglesiaCatólica #TuchoFernández #ÁngelRossi #ActualidadCBA #Vaticano #Francisco</t>
  </si>
  <si>
    <t>https://www.instagram.com/p/DIygfCpCzIE/</t>
  </si>
  <si>
    <t>23/04/2025</t>
  </si>
  <si>
    <t>En el año 2013 Mateo, un riocuartense de nueve años, tenía como tarea escribir una carta y decidió como destinatario al Papa Francisco. Un tiempo después se sorprendió al recibir respuesta. 
En sus redes sociales recordó: "ese gesto lleno de ternura, humildad e inocencia habla de la grandeza de un hombre. Me marcó para siempre. Me llenó de una fe profunda en él, en su humanidad. Yo lo creí desde el primer día. Después, con los años, el mundo conoció a ese Papa humilde, abierto, valiente. Un Papa que luchó por la justicia, que se comprometió políticamente por los pobres y los descartados, que promovió la paz mundial, el entendimiento entre religiones, y que nunca dejó de hablar de amor y reconciliación".
#Cuchá #PapaFrancisco #Francisco #Papa #Iglesia #RíoCuarto #Córdoba #cordobeses #cordobes #riocuarto #cordoba #Cordobés</t>
  </si>
  <si>
    <t>https://www.instagram.com/reel/DIzoW9PvKNc/</t>
  </si>
  <si>
    <t>Este jueves se estrena en salas comerciales “La Zurda”, la nueva película dirigida por Rosendo Ruiz. 📽 ️ Filmada íntegramente en Córdoba, la historia sigue a dos jóvenes cuarteteros envueltos en un crimen que no cometieron. La producción viene de recibir elogios en el BAFICI y se podrá ver en cines como Showcase, Hoyts, Cinemacenter y Gran Rex.
🎬 Escrita por Ruiz junto a Alejandro Cozza, “La Zurda” combina géneros como el policial, el romance y el drama social. La trama se centra en La Zurda y Yonatan, dos amigos de clase trabajadora que huyen tras verse implicados en un hecho delictivo. Mientras intentan probar su inocencia, el relato pone en tensión temas como la marginalidad, la traición y la injusticia estructural.
🕯️ El origen de la historia se remonta a la época de “De Caravana”, cuando Ruiz y Cozza empezaron a pensar un film sobre el mundo del cuarteto nocturno. El proyecto quedó guardado durante años hasta que una situación personal reavivó el interés: “un amigo me rompió el corazón”, confiesa Ruiz. Esa experiencia derivó en la construcción del eje emocional de la película.
🪞 Para su director, “La Zurda” funciona como “un espejo social de lo que somos”. Con una fuerte identidad cordobesa, propone una mirada cruda y sensible sobre las aspiraciones, las desigualdades y los vínculos que atraviesan a la juventud de los márgenes. 
🎼 El film cuenta con las actuaciones de Juan Cruz El Gáname, Marcio Ramsés Salas Ortuay, Alejandro Orlando, Majo Sorbello y Micaela Abdullatif.  La banda sonora está a cargo de Monada, grupo liderados por los hermanos Ninci.
#Cuchá 
#CineCordobés #LaZurdaFilm #Monada</t>
  </si>
  <si>
    <t>https://www.instagram.com/p/DI1AWM-Rwk-/</t>
  </si>
  <si>
    <t>24/04/2025</t>
  </si>
  <si>
    <t>Un papelón mundial encabezó la comitiva argentina tras llegar tarde al funeral del Papa Francisco.
El último adiós a uno de los argentinos más importantes de la historia nos dejará sin una foto fundamental, la del Presidente en el funeral. Es que la comitiva de Javier Milei se demoró y llegó tarde al velorio, por lo que no pudo ingresar a la capilla ardiente de la Basílica de San Pedro.
Se trata de un bochorno diplomático con repercusión internacional. El jueves, el Presidente rompió el duelo, que él mismo había decretado, para participar de un acto de la Escuela Superior de Economía y Administración de Empresas (ESEADE) de Alberto Benegas Lynch, donde le entregó un reconocimiento al economista español Jesús Huerta de Soto. Esta actividad demoró la partida de la comitiva hacia Roma. Cabe mencionar que el domingo Milei volverá a reunirse con Huerta de Soto.
El primer mandatario viajó acompañado por la secretaria general de la Presidencia, Karina Milei; el jefe de Gabinete, Guillermo Francos; el vocero presidencial, Manuel Adorni; el canciller argentino Gerardo Werthein; y las ministras de Seguridad Nacional, Patricia Bullrich; y de Capital Humano, Sandra Pettovello. 
Mientras tanto, más de 250.000 personas ya despidieron al Papa Francisco en la capilla ardiente. En los alrededores de la Plaza de San Pedro se formaron largas filas durante estos días. Quienes sí estuvieron presentes en la jornada de hoy fueron los mandatarios Emmanuel Macrón (Francia), Lula da Silva (Brasil), Draupadi Murmu (India), Giorgia Meloni (Italia), Michael Higgins (Irlanda), los reyes de España, Felipe VI y Letizia, entre otros.
Con el féretro definitivamente cerrado, mañana será el funeral final, que está programado para las 10 de la mañana en la plaza San Pedro, donde se espera a unas 200.000 personas.
#Cuchá #PapaFrancisco #Papa #SanPedro #BasílicaSanPedro #PlazaSanPedro</t>
  </si>
  <si>
    <t>https://www.instagram.com/p/DI4oSsBPoPM/</t>
  </si>
  <si>
    <t>25/04/2025</t>
  </si>
  <si>
    <t>Las Unidades Turísticas de Embalse, ícono del #TurismoSocial argentino, fueron construidas entre 1946 y 1951 como parte del Plan Quinquenal impulsado por Juan Domingo Perón. #Monumento Histórico Nacional desde 2013, hoy enfrentan el avance de políticas de abandono y privatización. Un legado de inclusión que corre peligro. #Córdoba #Embalse #TurismoSocial #Patrimonio</t>
  </si>
  <si>
    <t>https://www.instagram.com/reel/DI6QKLWPOnr/</t>
  </si>
  <si>
    <t>26/04/2025</t>
  </si>
  <si>
    <t>⚠️ Alerta sanitaria: 21 sociedades médicas argentinas conformaron el Foro de Sociedades Médicas Argentinas para visibilizar la profunda crisis que atraviesa el sistema de salud. Denuncian demoras críticas en la atención, guardias colapsadas, deterioro en los ingresos profesionales y falta de formación en especialidades claves.
🩺 "Estamos viendo guardias que solo atienden casos de riesgo de vida y turnos para estudios o consultas que se demoran más de dos meses", advirtió Gabriel Persi, vicepresidente de la Sociedad Neurológica Argentina. Desde el Foro, señalan que el deterioro impacta tanto en la calidad de atención de los pacientes como en las condiciones laborales de los profesionales.
🤝 El nuevo espacio tiene como objetivos: posicionar a la comunidad médica como actor clave del sistema, promover soluciones público-privadas, impulsar la formación de recursos humanos y optimizar los recursos de gestión, en un contexto de envejecimiento poblacional y avance tecnológico.
🏥 El Foro está integrado por entidades como la Sociedad Argentina de Cardiología, la Asociación Argentina de Psiquiatras, la Sociedad Argentina de Infectología y la Sociedad Argentina de Terapia Intensiva, entre otras.
#Salud #SistemaDeSalud #CrisisSanitaria #ActualidadArgentina #Cuchá</t>
  </si>
  <si>
    <t>https://www.instagram.com/p/DI_Xssmo_Pj/</t>
  </si>
  <si>
    <t>28/04/2025</t>
  </si>
  <si>
    <t>📣 El domingo 4 de Mayo a las 20:00hs, se estrena "Streamer: Caruso le habla al mundo", en La Balsa Teatro (La Rioja 681, Centro de Córdoba). La obra estará en escena todos los domingos de mayo, en el mismo horario y lugar.
🔎 La nueva obra de @elgonmaldonado, está protagonizada por @joaco_torres_87, quien encarna a Caruso, un streamer que habla de videojuegos y que acaba de sumar más de mil seguidores en su canal. Para celebrarlo decidió realizar una emisión especial: hoy quiere hablarle al mundo, contarle ciertos factos.
💻 Las corporaciones digitales, la pandemia, las redes sociales. Los nuevos dueños del mundo quieren acabar con la humanidad... Pero Caruso tiene un plan para defenderla. ¿Puede un hijo de Internet salvar el mundo?
📌 Streamer cuenta  con el apoyo del Instituto Nacional de Teatro, y el incentivo a la Trayectoria de la escena cordobesa 2024 por la Agencia Córdoba Cultura del Gobierno de la Provincia de Córdoba.
🎫 Las entradas se pueden conseguir anticipadas o en boletería, con transferencia o efectivo. Anticipadas por WhatsApp al 351-309-0828.</t>
  </si>
  <si>
    <t>https://www.instagram.com/p/DJAePDNvKBv/</t>
  </si>
  <si>
    <t>🤤 Este fin de semana largo se realizará la Fiesta Nacional de la Comida al Disco de Arado, un evento que cumple 15 años y se consolida como un atractivo de la localidad de #Yacanto, en el valle de #Calamuchita. 
📌 Será los días 1, 2, 3 y 4 de mayo, en su tradicional predio al aire libre. El horario de apertura es a las 11hs y el de cierre alrededor de las 18hs. El lugar cuenta con un ambiente cálido y familiar, un escenario con números en vivo, y lo principal: 29 puestos de comidas al disco de arado, cada uno con sus platos y sus recetas.
✅ También se monta en el predio una feria artesanal para que el visitante pueda recorrer. Entre las actuaciones de cada día se puede mencionar al grupo folclórico "La Querencia", el ballet de malambo "Legueros de mi Tierra", los "Agüero Marquez" y la Orquesta "Skalamuchita".
🏆 Además, el sábado habrá una clase magistral a cargo del chef Guillermo Ripoll. Ese mismo día habrá un festejo de cumpleaños, con baile de vals y corte de torta. Finalmente, el domingo a las 16hs será la coronación de los  cocineros campeeones de este año.
🎟 Se pueden conseguir entradas anticipadas a $ 4.000. Los jubilados tienen descuento y los menores de 12 años no pagan. Se pueden conseguir en su página web 👉 www.fiestacomidaaldisco.com.ar.
#Cuchá #DiscoDeArado #FiestaDelDiscoDeArado #Disco #Gastronomía #Festivales #Córdoba #cordobeses</t>
  </si>
  <si>
    <t>https://www.instagram.com/p/DJCIxuTti74/</t>
  </si>
  <si>
    <t>29/04/2025</t>
  </si>
  <si>
    <t>En el 2015, el Papa Francisco participó en el II Congreso Mundial de Movimientos Populares en #Bolivia. Su discurso se volvió histórico, entre otras cosas, por ofrecer el perdón de la iglesia ante los crímenes cometidos contra los pueblos originarios durante la conquista de América.
#PapaFrancisco #Francisco #América #ConquistaDeAmérica #PueblosOriginarios #Iglesia #MovimientosPopulares</t>
  </si>
  <si>
    <t>https://www.instagram.com/reel/DJC-SMrPDON/</t>
  </si>
  <si>
    <t>🚶 Reducción vive una nueva jornada de peregrinación al Cristo de la Buena Muerte, una tradición que desde hace décadas convoca a miles de fieles de distintas regiones. Cientos de personas parten a pie hacia esta localidad del sur cordobés, movidas por la fe y la gratitud.
🙏 Desde el 30 de abril hasta el 3 de mayo, se espera la llegada de más de 50.000 personas. El 1° de mayo será el día central, con misas cada hora y una celebración principal encabezada por el obispo Adolfo Uriona. También habrá una misa de sanación (2 de mayo) y una procesión por las calles del pueblo (3 de mayo).
⛪ El Santuario del Señor de la Buena Muerte, con más de 330 años de historia, es el corazón de esta festividad profundamente arraigada en la región. Cada año, recibe a miles de peregrinos que llegan para agradecer, pedir y renovar sus promesas.
🕯️ Según la tradición oral, los viajeros del antiguo Camino Real pedían al Cristo una muerte digna, para no caer víctimas de asaltos en los caminos. Con el tiempo, esa plegaria se transformó en una devoción que sigue viva.
🚓 Para acompañar la celebración, se montó un operativo de seguridad con Policía y Bomberos, y se instalaron puestos de comidas, artesanías y artículos religiosos.
📍 Más de tres siglos de historia sostienen una de las manifestaciones de fe más grandes del país.
#CristoDeLaBuenaMuerte #Reducción #Fe #Tradición #Peregrinación #Córdoba</t>
  </si>
  <si>
    <t>https://www.instagram.com/p/DJFo5snOkPW/</t>
  </si>
  <si>
    <t>30/04/2025</t>
  </si>
  <si>
    <t>Copy</t>
  </si>
  <si>
    <t xml:space="preserve">Enlace </t>
  </si>
  <si>
    <t>Fecha</t>
  </si>
  <si>
    <t>Día</t>
  </si>
  <si>
    <t>Hora</t>
  </si>
  <si>
    <t>Id.</t>
  </si>
  <si>
    <t>CANTIDAD</t>
  </si>
  <si>
    <t>PROMEDIO ALCANCE</t>
  </si>
  <si>
    <t>PROMEDIO INTERACCIONES</t>
  </si>
  <si>
    <t>03/04/2024</t>
  </si>
  <si>
    <t>08:54:00</t>
  </si>
  <si>
    <t>02/04/2024</t>
  </si>
  <si>
    <t>09:48:00</t>
  </si>
  <si>
    <t>28/06/2024</t>
  </si>
  <si>
    <t>10:10:00</t>
  </si>
  <si>
    <t>27/06/2024</t>
  </si>
  <si>
    <t>19:14:00</t>
  </si>
  <si>
    <t>09:13:00</t>
  </si>
  <si>
    <t>26/06/2024</t>
  </si>
  <si>
    <t>18:05:00</t>
  </si>
  <si>
    <t>09:04:00</t>
  </si>
  <si>
    <t>25/06/2024</t>
  </si>
  <si>
    <t>18:35:00</t>
  </si>
  <si>
    <t>11:09:00</t>
  </si>
  <si>
    <t>24/06/2024</t>
  </si>
  <si>
    <t>18:29:00</t>
  </si>
  <si>
    <t>22/06/2024</t>
  </si>
  <si>
    <t>19:15:00</t>
  </si>
  <si>
    <t>20/06/2024</t>
  </si>
  <si>
    <t>10:00:00</t>
  </si>
  <si>
    <t>19/06/2024</t>
  </si>
  <si>
    <t>19:12:00</t>
  </si>
  <si>
    <t>18/06/2024</t>
  </si>
  <si>
    <t>20:16:00</t>
  </si>
  <si>
    <t>17/06/2024</t>
  </si>
  <si>
    <t>20:14:00</t>
  </si>
  <si>
    <t>09:57:00</t>
  </si>
  <si>
    <t>15/06/2024</t>
  </si>
  <si>
    <t>20:39:00</t>
  </si>
  <si>
    <t>14/06/2024</t>
  </si>
  <si>
    <t>19:27:00</t>
  </si>
  <si>
    <t>13/06/2024</t>
  </si>
  <si>
    <t>20:02:00</t>
  </si>
  <si>
    <t>12/06/2024</t>
  </si>
  <si>
    <t>19:38:00</t>
  </si>
  <si>
    <t>10:42:00</t>
  </si>
  <si>
    <t>11/06/2024</t>
  </si>
  <si>
    <t>20:06:00</t>
  </si>
  <si>
    <t>09:17:00</t>
  </si>
  <si>
    <t>10/06/2024</t>
  </si>
  <si>
    <t>19:32:00</t>
  </si>
  <si>
    <t>12:48:00</t>
  </si>
  <si>
    <t>08/06/2024</t>
  </si>
  <si>
    <t>19:00:00</t>
  </si>
  <si>
    <t>07/06/2024</t>
  </si>
  <si>
    <t>12:04:00</t>
  </si>
  <si>
    <t>06/06/2024</t>
  </si>
  <si>
    <t>18:42:00</t>
  </si>
  <si>
    <t>15:44:00</t>
  </si>
  <si>
    <t>05/06/2024</t>
  </si>
  <si>
    <t>20:08:00</t>
  </si>
  <si>
    <t>10:06:00</t>
  </si>
  <si>
    <t>04/06/2024</t>
  </si>
  <si>
    <t>19:21:00</t>
  </si>
  <si>
    <t>15:55:00</t>
  </si>
  <si>
    <t>09:47:00</t>
  </si>
  <si>
    <t>03/06/2024</t>
  </si>
  <si>
    <t>10:34:00</t>
  </si>
  <si>
    <t>31/05/2024</t>
  </si>
  <si>
    <t>12:46:00</t>
  </si>
  <si>
    <t>30/05/2024</t>
  </si>
  <si>
    <t>09:50:00</t>
  </si>
  <si>
    <t>29/05/2024</t>
  </si>
  <si>
    <t>19:45:00</t>
  </si>
  <si>
    <t>14:19:00</t>
  </si>
  <si>
    <t>08:39:00</t>
  </si>
  <si>
    <t>28/05/2024</t>
  </si>
  <si>
    <t>19:04:00</t>
  </si>
  <si>
    <t>09:18:00</t>
  </si>
  <si>
    <t>27/05/2024</t>
  </si>
  <si>
    <t>20:19:00</t>
  </si>
  <si>
    <t>15:45:00</t>
  </si>
  <si>
    <t>13:31:00</t>
  </si>
  <si>
    <t>24/05/2024</t>
  </si>
  <si>
    <t>09:33:00</t>
  </si>
  <si>
    <t>23/05/2024</t>
  </si>
  <si>
    <t>19:35:00</t>
  </si>
  <si>
    <t>12:31:00</t>
  </si>
  <si>
    <t>22/05/2024</t>
  </si>
  <si>
    <t>19:53:00</t>
  </si>
  <si>
    <t>09:15:00</t>
  </si>
  <si>
    <t>21/05/2024</t>
  </si>
  <si>
    <t>19:33:00</t>
  </si>
  <si>
    <t>20/05/2024</t>
  </si>
  <si>
    <t>09:01:00</t>
  </si>
  <si>
    <t>17/05/2024</t>
  </si>
  <si>
    <t>08:04:00</t>
  </si>
  <si>
    <t>16/05/2024</t>
  </si>
  <si>
    <t>11:58:00</t>
  </si>
  <si>
    <t>15/05/2024</t>
  </si>
  <si>
    <t>18:43:00</t>
  </si>
  <si>
    <t>14/05/2024</t>
  </si>
  <si>
    <t>10:21:00</t>
  </si>
  <si>
    <t>13/05/2024</t>
  </si>
  <si>
    <t>11:54:00</t>
  </si>
  <si>
    <t>09:21:00</t>
  </si>
  <si>
    <t>11/05/2024</t>
  </si>
  <si>
    <t>18:31:00</t>
  </si>
  <si>
    <t>07:46:00</t>
  </si>
  <si>
    <t>10/05/2024</t>
  </si>
  <si>
    <t>14:04:00</t>
  </si>
  <si>
    <t>08:07:00</t>
  </si>
  <si>
    <t>09/05/2024</t>
  </si>
  <si>
    <t>19:59:00</t>
  </si>
  <si>
    <t>07:26:00</t>
  </si>
  <si>
    <t>08/05/2024</t>
  </si>
  <si>
    <t>07:28:00</t>
  </si>
  <si>
    <t>07/05/2024</t>
  </si>
  <si>
    <t>11:40:00</t>
  </si>
  <si>
    <t>10:57:00</t>
  </si>
  <si>
    <t>06/05/2024</t>
  </si>
  <si>
    <t>18:51:00</t>
  </si>
  <si>
    <t>10:27:00</t>
  </si>
  <si>
    <t>03/05/2024</t>
  </si>
  <si>
    <t>11:10:00</t>
  </si>
  <si>
    <t>07:42:00</t>
  </si>
  <si>
    <t>02/05/2024</t>
  </si>
  <si>
    <t>11:56:00</t>
  </si>
  <si>
    <t>01/05/2024</t>
  </si>
  <si>
    <t>11:30:00</t>
  </si>
  <si>
    <t>30/04/2024</t>
  </si>
  <si>
    <t>19:30:00</t>
  </si>
  <si>
    <t>09:23:00</t>
  </si>
  <si>
    <t>29/04/2024</t>
  </si>
  <si>
    <t>19:18:00</t>
  </si>
  <si>
    <t>26/04/2024</t>
  </si>
  <si>
    <t>16:21:00</t>
  </si>
  <si>
    <t>09:49:00</t>
  </si>
  <si>
    <t>24/04/2024</t>
  </si>
  <si>
    <t>16:37:00</t>
  </si>
  <si>
    <t>12:28:00</t>
  </si>
  <si>
    <t>23/04/2024</t>
  </si>
  <si>
    <t>20:54:00</t>
  </si>
  <si>
    <t>22/04/2024</t>
  </si>
  <si>
    <t>11:28:00</t>
  </si>
  <si>
    <t>19/04/2024</t>
  </si>
  <si>
    <t>09:51:00</t>
  </si>
  <si>
    <t>18/04/2024</t>
  </si>
  <si>
    <t>11:22:00</t>
  </si>
  <si>
    <t>17/04/2024</t>
  </si>
  <si>
    <t>07:34:00</t>
  </si>
  <si>
    <t>16/04/2024</t>
  </si>
  <si>
    <t>12:41:00</t>
  </si>
  <si>
    <t>09:30:00</t>
  </si>
  <si>
    <t>15/04/2024</t>
  </si>
  <si>
    <t>19:01:00</t>
  </si>
  <si>
    <t>07:50:00</t>
  </si>
  <si>
    <t>12/04/2024</t>
  </si>
  <si>
    <t>13:07:00</t>
  </si>
  <si>
    <t>08:25:00</t>
  </si>
  <si>
    <t>11/04/2024</t>
  </si>
  <si>
    <t>10:28:00</t>
  </si>
  <si>
    <t>10/04/2024</t>
  </si>
  <si>
    <t>20:35:00</t>
  </si>
  <si>
    <t>11:35:00</t>
  </si>
  <si>
    <t>08:45:00</t>
  </si>
  <si>
    <t>09/04/2024</t>
  </si>
  <si>
    <t>08/04/2024</t>
  </si>
  <si>
    <t>12:40:00</t>
  </si>
  <si>
    <t>05/04/2024</t>
  </si>
  <si>
    <t>16:11:00</t>
  </si>
  <si>
    <t>08:38:00</t>
  </si>
  <si>
    <t>20:10:00</t>
  </si>
  <si>
    <t>04/04/2024</t>
  </si>
  <si>
    <t>13:10:00</t>
  </si>
  <si>
    <t>03/01/2024</t>
  </si>
  <si>
    <t>16:42:00</t>
  </si>
  <si>
    <t>02/01/2024</t>
  </si>
  <si>
    <t>08:15:00</t>
  </si>
  <si>
    <t>29/03/2024</t>
  </si>
  <si>
    <t>12:36:00</t>
  </si>
  <si>
    <t>27/03/2024</t>
  </si>
  <si>
    <t>19:17:00</t>
  </si>
  <si>
    <t>12:43:00</t>
  </si>
  <si>
    <t>26/03/2024</t>
  </si>
  <si>
    <t>10:04:00</t>
  </si>
  <si>
    <t>25/03/2024</t>
  </si>
  <si>
    <t>22/03/2024</t>
  </si>
  <si>
    <t>15:02:00</t>
  </si>
  <si>
    <t>21/03/2024</t>
  </si>
  <si>
    <t>10:33:00</t>
  </si>
  <si>
    <t>08:44:00</t>
  </si>
  <si>
    <t>20/03/2024</t>
  </si>
  <si>
    <t>20:03:00</t>
  </si>
  <si>
    <t>11:20:00</t>
  </si>
  <si>
    <t>09:00:00</t>
  </si>
  <si>
    <t>19/03/2024</t>
  </si>
  <si>
    <t>19:48:00</t>
  </si>
  <si>
    <t>10:56:00</t>
  </si>
  <si>
    <t>18/03/2024</t>
  </si>
  <si>
    <t>21:41:00</t>
  </si>
  <si>
    <t>12:06:00</t>
  </si>
  <si>
    <t>16/03/2024</t>
  </si>
  <si>
    <t>19:23:00</t>
  </si>
  <si>
    <t>15/03/2024</t>
  </si>
  <si>
    <t>14/03/2024</t>
  </si>
  <si>
    <t>13/03/2024</t>
  </si>
  <si>
    <t>10:36:00</t>
  </si>
  <si>
    <t>12/03/2024</t>
  </si>
  <si>
    <t>08:37:00</t>
  </si>
  <si>
    <t>09/03/2024</t>
  </si>
  <si>
    <t>09:06:00</t>
  </si>
  <si>
    <t>07/03/2024</t>
  </si>
  <si>
    <t>06/03/2024</t>
  </si>
  <si>
    <t>07:52:00</t>
  </si>
  <si>
    <t>05/03/2024</t>
  </si>
  <si>
    <t>08:08:00</t>
  </si>
  <si>
    <t>04/03/2024</t>
  </si>
  <si>
    <t>18:15:00</t>
  </si>
  <si>
    <t>07:37:00</t>
  </si>
  <si>
    <t>01/03/2024</t>
  </si>
  <si>
    <t>29/02/2024</t>
  </si>
  <si>
    <t>28/02/2024</t>
  </si>
  <si>
    <t>08:58:00</t>
  </si>
  <si>
    <t>27/02/2024</t>
  </si>
  <si>
    <t>07:33:00</t>
  </si>
  <si>
    <t>26/02/2024</t>
  </si>
  <si>
    <t>19:20:00</t>
  </si>
  <si>
    <t>23/02/2024</t>
  </si>
  <si>
    <t>14:43:00</t>
  </si>
  <si>
    <t>22/02/2024</t>
  </si>
  <si>
    <t>19:16:00</t>
  </si>
  <si>
    <t>10:50:00</t>
  </si>
  <si>
    <t>10:12:00</t>
  </si>
  <si>
    <t>21/02/2024</t>
  </si>
  <si>
    <t>18:04:00</t>
  </si>
  <si>
    <t>07:29:00</t>
  </si>
  <si>
    <t>20/02/2024</t>
  </si>
  <si>
    <t>15:12:00</t>
  </si>
  <si>
    <t>11:15:00</t>
  </si>
  <si>
    <t>19/02/2024</t>
  </si>
  <si>
    <t>18:10:00</t>
  </si>
  <si>
    <t>16/02/2024</t>
  </si>
  <si>
    <t>09:09:00</t>
  </si>
  <si>
    <t>15/02/2024</t>
  </si>
  <si>
    <t>18:32:00</t>
  </si>
  <si>
    <t>08:09:00</t>
  </si>
  <si>
    <t>14/02/2024</t>
  </si>
  <si>
    <t>18:56:00</t>
  </si>
  <si>
    <t>10:14:00</t>
  </si>
  <si>
    <t>09/02/2024</t>
  </si>
  <si>
    <t>11:46:00</t>
  </si>
  <si>
    <t>08/02/2024</t>
  </si>
  <si>
    <t>17:35:00</t>
  </si>
  <si>
    <t>10:02:00</t>
  </si>
  <si>
    <t>07/02/2024</t>
  </si>
  <si>
    <t>09:35:00</t>
  </si>
  <si>
    <t>06/02/2024</t>
  </si>
  <si>
    <t>05/02/2024</t>
  </si>
  <si>
    <t>16:41:00</t>
  </si>
  <si>
    <t>08:00:00</t>
  </si>
  <si>
    <t>02/02/2024</t>
  </si>
  <si>
    <t>15:37:00</t>
  </si>
  <si>
    <t>01/02/2024</t>
  </si>
  <si>
    <t>20:05:00</t>
  </si>
  <si>
    <t>18:09:00</t>
  </si>
  <si>
    <t>31/01/2024</t>
  </si>
  <si>
    <t>08:18:00</t>
  </si>
  <si>
    <t>30/01/2024</t>
  </si>
  <si>
    <t>19:26:00</t>
  </si>
  <si>
    <t>08:59:00</t>
  </si>
  <si>
    <t>24/01/2024</t>
  </si>
  <si>
    <t>23/01/2024</t>
  </si>
  <si>
    <t>18:57:00</t>
  </si>
  <si>
    <t>08:13:00</t>
  </si>
  <si>
    <t>19/01/2024</t>
  </si>
  <si>
    <t>09:55:00</t>
  </si>
  <si>
    <t>18/01/2024</t>
  </si>
  <si>
    <t>07:36:00</t>
  </si>
  <si>
    <t>17/01/2024</t>
  </si>
  <si>
    <t>09:40:00</t>
  </si>
  <si>
    <t>16/01/2024</t>
  </si>
  <si>
    <t>08:41:00</t>
  </si>
  <si>
    <t>14/01/2024</t>
  </si>
  <si>
    <t>11:37:00</t>
  </si>
  <si>
    <t>12/01/2024</t>
  </si>
  <si>
    <t>20:26:00</t>
  </si>
  <si>
    <t>11/01/2024</t>
  </si>
  <si>
    <t>13:05:00</t>
  </si>
  <si>
    <t>10/01/2024</t>
  </si>
  <si>
    <t>19:24:00</t>
  </si>
  <si>
    <t>09/01/2024</t>
  </si>
  <si>
    <t>18:14:00</t>
  </si>
  <si>
    <t>07:27:00</t>
  </si>
  <si>
    <t>08/01/2024</t>
  </si>
  <si>
    <t>17:20:00</t>
  </si>
  <si>
    <t>12:05:00</t>
  </si>
  <si>
    <t>07/01/2024</t>
  </si>
  <si>
    <t>18:34:00</t>
  </si>
  <si>
    <t>11:36:00</t>
  </si>
  <si>
    <t>06/01/2024</t>
  </si>
  <si>
    <t>05/01/2024</t>
  </si>
  <si>
    <t>19:57:00</t>
  </si>
  <si>
    <t>17:41:00</t>
  </si>
  <si>
    <t>04/01/2024</t>
  </si>
  <si>
    <t>10:26:00</t>
  </si>
  <si>
    <t>11/10/2023</t>
  </si>
  <si>
    <t>19:03:00</t>
  </si>
  <si>
    <t>15:22:00</t>
  </si>
  <si>
    <t>29/12/2023</t>
  </si>
  <si>
    <t>11:39:00</t>
  </si>
  <si>
    <t>28/12/2023</t>
  </si>
  <si>
    <t>19:05:00</t>
  </si>
  <si>
    <t>12:22:00</t>
  </si>
  <si>
    <t>08:21:00</t>
  </si>
  <si>
    <t>27/12/2023</t>
  </si>
  <si>
    <t>26/12/2023</t>
  </si>
  <si>
    <t>22/12/2023</t>
  </si>
  <si>
    <t>13:36:00</t>
  </si>
  <si>
    <t>21/12/2023</t>
  </si>
  <si>
    <t>20:23:00</t>
  </si>
  <si>
    <t>13:02:00</t>
  </si>
  <si>
    <t>20/12/2023</t>
  </si>
  <si>
    <t>19:40:00</t>
  </si>
  <si>
    <t>12:58:00</t>
  </si>
  <si>
    <t>19/12/2023</t>
  </si>
  <si>
    <t>07:10:00</t>
  </si>
  <si>
    <t>18/12/2023</t>
  </si>
  <si>
    <t>18:16:00</t>
  </si>
  <si>
    <t>16/12/2023</t>
  </si>
  <si>
    <t>15/12/2023</t>
  </si>
  <si>
    <t>21:25:00</t>
  </si>
  <si>
    <t>18:02:00</t>
  </si>
  <si>
    <t>14/12/2023</t>
  </si>
  <si>
    <t>13/12/2023</t>
  </si>
  <si>
    <t>19:52:00</t>
  </si>
  <si>
    <t>08:17:00</t>
  </si>
  <si>
    <t>12/12/2023</t>
  </si>
  <si>
    <t>19:46:00</t>
  </si>
  <si>
    <t>08/12/2023</t>
  </si>
  <si>
    <t>16:27:00</t>
  </si>
  <si>
    <t>07/12/2023</t>
  </si>
  <si>
    <t>06/12/2023</t>
  </si>
  <si>
    <t>09:27:00</t>
  </si>
  <si>
    <t>05/12/2023</t>
  </si>
  <si>
    <t>20:00:00</t>
  </si>
  <si>
    <t>14:27:00</t>
  </si>
  <si>
    <t>08:34:00</t>
  </si>
  <si>
    <t>04/12/2023</t>
  </si>
  <si>
    <t>17:38:00</t>
  </si>
  <si>
    <t>30/11/2023</t>
  </si>
  <si>
    <t>18:45:00</t>
  </si>
  <si>
    <t>29/11/2023</t>
  </si>
  <si>
    <t>11:34:00</t>
  </si>
  <si>
    <t>28/11/2023</t>
  </si>
  <si>
    <t>07:05:00</t>
  </si>
  <si>
    <t>27/11/2023</t>
  </si>
  <si>
    <t>18:50:00</t>
  </si>
  <si>
    <t>08:53:00</t>
  </si>
  <si>
    <t>26/11/2023</t>
  </si>
  <si>
    <t>09:34:00</t>
  </si>
  <si>
    <t>24/11/2023</t>
  </si>
  <si>
    <t>19:11:00</t>
  </si>
  <si>
    <t>09:36:00</t>
  </si>
  <si>
    <t>23/11/2023</t>
  </si>
  <si>
    <t>22/11/2023</t>
  </si>
  <si>
    <t>16:26:00</t>
  </si>
  <si>
    <t>08:31:00</t>
  </si>
  <si>
    <t>21/11/2023</t>
  </si>
  <si>
    <t>17:30:00</t>
  </si>
  <si>
    <t>08:24:00</t>
  </si>
  <si>
    <t>20/11/2023</t>
  </si>
  <si>
    <t>17:40:00</t>
  </si>
  <si>
    <t>10:55:00</t>
  </si>
  <si>
    <t>18/11/2023</t>
  </si>
  <si>
    <t>12:20:00</t>
  </si>
  <si>
    <t>17/11/2023</t>
  </si>
  <si>
    <t>11:26:00</t>
  </si>
  <si>
    <t>09:54:00</t>
  </si>
  <si>
    <t>16/11/2023</t>
  </si>
  <si>
    <t>18:52:00</t>
  </si>
  <si>
    <t>09:45:00</t>
  </si>
  <si>
    <t>15/11/2023</t>
  </si>
  <si>
    <t>18:19:00</t>
  </si>
  <si>
    <t>11:02:00</t>
  </si>
  <si>
    <t>10:11:00</t>
  </si>
  <si>
    <t>14/11/2023</t>
  </si>
  <si>
    <t>15:07:00</t>
  </si>
  <si>
    <t>09:22:00</t>
  </si>
  <si>
    <t>13/11/2023</t>
  </si>
  <si>
    <t>19:31:00</t>
  </si>
  <si>
    <t>17:04:00</t>
  </si>
  <si>
    <t>12:01:00</t>
  </si>
  <si>
    <t>12/11/2023</t>
  </si>
  <si>
    <t>18:17:00</t>
  </si>
  <si>
    <t>16:12:00</t>
  </si>
  <si>
    <t>10:29:00</t>
  </si>
  <si>
    <t>11/11/2023</t>
  </si>
  <si>
    <t>18:41:00</t>
  </si>
  <si>
    <t>10:01:00</t>
  </si>
  <si>
    <t>10/11/2023</t>
  </si>
  <si>
    <t>12:19:00</t>
  </si>
  <si>
    <t>07:20:00</t>
  </si>
  <si>
    <t>09/11/2023</t>
  </si>
  <si>
    <t>10:15:00</t>
  </si>
  <si>
    <t>08/11/2023</t>
  </si>
  <si>
    <t>19:41:00</t>
  </si>
  <si>
    <t>15:56:00</t>
  </si>
  <si>
    <t>09:43:00</t>
  </si>
  <si>
    <t>07/11/2023</t>
  </si>
  <si>
    <t>19:02:00</t>
  </si>
  <si>
    <t>13:57:00</t>
  </si>
  <si>
    <t>08:01:00</t>
  </si>
  <si>
    <t>06/11/2023</t>
  </si>
  <si>
    <t>16:39:00</t>
  </si>
  <si>
    <t>04/11/2023</t>
  </si>
  <si>
    <t>13:25:00</t>
  </si>
  <si>
    <t>03/11/2023</t>
  </si>
  <si>
    <t>13:34:00</t>
  </si>
  <si>
    <t>02/11/2023</t>
  </si>
  <si>
    <t>01/11/2023</t>
  </si>
  <si>
    <t>10:09:00</t>
  </si>
  <si>
    <t>31/10/2023</t>
  </si>
  <si>
    <t>30/10/2023</t>
  </si>
  <si>
    <t>19:09:00</t>
  </si>
  <si>
    <t>14:26:00</t>
  </si>
  <si>
    <t>28/10/2023</t>
  </si>
  <si>
    <t>14:01:00</t>
  </si>
  <si>
    <t>27/10/2023</t>
  </si>
  <si>
    <t>15:52:00</t>
  </si>
  <si>
    <t>09:32:00</t>
  </si>
  <si>
    <t>26/10/2023</t>
  </si>
  <si>
    <t>20:28:00</t>
  </si>
  <si>
    <t>16:55:00</t>
  </si>
  <si>
    <t>09:26:00</t>
  </si>
  <si>
    <t>25/10/2023</t>
  </si>
  <si>
    <t>11:01:00</t>
  </si>
  <si>
    <t>24/10/2023</t>
  </si>
  <si>
    <t>20:20:00</t>
  </si>
  <si>
    <t>13:18:00</t>
  </si>
  <si>
    <t>23/10/2023</t>
  </si>
  <si>
    <t>20:22:00</t>
  </si>
  <si>
    <t>21/10/2023</t>
  </si>
  <si>
    <t>20/10/2023</t>
  </si>
  <si>
    <t>18:30:00</t>
  </si>
  <si>
    <t>15:09:00</t>
  </si>
  <si>
    <t>19/10/2023</t>
  </si>
  <si>
    <t>20:44:00</t>
  </si>
  <si>
    <t>17:02:00</t>
  </si>
  <si>
    <t>18/10/2023</t>
  </si>
  <si>
    <t>20:24:00</t>
  </si>
  <si>
    <t>10:51:00</t>
  </si>
  <si>
    <t>17/10/2023</t>
  </si>
  <si>
    <t>16/10/2023</t>
  </si>
  <si>
    <t>17:03:00</t>
  </si>
  <si>
    <t>15/10/2023</t>
  </si>
  <si>
    <t>20:21:00</t>
  </si>
  <si>
    <t>14/10/2023</t>
  </si>
  <si>
    <t>11:17:00</t>
  </si>
  <si>
    <t>13/10/2023</t>
  </si>
  <si>
    <t>12/10/2023</t>
  </si>
  <si>
    <t>13:37:00</t>
  </si>
  <si>
    <t>10:05:00</t>
  </si>
  <si>
    <t>10/10/2023</t>
  </si>
  <si>
    <t>09:44:00</t>
  </si>
  <si>
    <t>09/10/2023</t>
  </si>
  <si>
    <t>18:26:00</t>
  </si>
  <si>
    <t>09:08:00</t>
  </si>
  <si>
    <t>08/10/2023</t>
  </si>
  <si>
    <t>07/10/2023</t>
  </si>
  <si>
    <t>16:53:00</t>
  </si>
  <si>
    <t>09:59:00</t>
  </si>
  <si>
    <t>06/10/2023</t>
  </si>
  <si>
    <t>05/10/2023</t>
  </si>
  <si>
    <t>10:41:00</t>
  </si>
  <si>
    <t>04/10/2023</t>
  </si>
  <si>
    <t>19:47:00</t>
  </si>
  <si>
    <t>15:26:00</t>
  </si>
  <si>
    <t>13:06:00</t>
  </si>
  <si>
    <t>03/10/2023</t>
  </si>
  <si>
    <t>19:54:00</t>
  </si>
  <si>
    <t>10:18:00</t>
  </si>
  <si>
    <t>02/10/2023</t>
  </si>
  <si>
    <t>18:40:00</t>
  </si>
  <si>
    <t>15:34:00</t>
  </si>
  <si>
    <t>12:33:00</t>
  </si>
  <si>
    <t>01/10/2023</t>
  </si>
  <si>
    <t>16:35:00</t>
  </si>
  <si>
    <t>12/07/2023</t>
  </si>
  <si>
    <t>10:48:00</t>
  </si>
  <si>
    <t>11/07/2023</t>
  </si>
  <si>
    <t>18:21:00</t>
  </si>
  <si>
    <t>30/09/2023</t>
  </si>
  <si>
    <t>10:53:00</t>
  </si>
  <si>
    <t>29/09/2023</t>
  </si>
  <si>
    <t>28/09/2023</t>
  </si>
  <si>
    <t>13:53:00</t>
  </si>
  <si>
    <t>27/09/2023</t>
  </si>
  <si>
    <t>26/09/2023</t>
  </si>
  <si>
    <t>20:57:00</t>
  </si>
  <si>
    <t>25/09/2023</t>
  </si>
  <si>
    <t>21:01:00</t>
  </si>
  <si>
    <t>10:58:00</t>
  </si>
  <si>
    <t>23/09/2023</t>
  </si>
  <si>
    <t>22/09/2023</t>
  </si>
  <si>
    <t>21/09/2023</t>
  </si>
  <si>
    <t>11:32:00</t>
  </si>
  <si>
    <t>20/09/2023</t>
  </si>
  <si>
    <t>18:58:00</t>
  </si>
  <si>
    <t>19/09/2023</t>
  </si>
  <si>
    <t>21:10:00</t>
  </si>
  <si>
    <t>18/09/2023</t>
  </si>
  <si>
    <t>16/09/2023</t>
  </si>
  <si>
    <t>15/09/2023</t>
  </si>
  <si>
    <t>19:37:00</t>
  </si>
  <si>
    <t>14:36:00</t>
  </si>
  <si>
    <t>13:09:00</t>
  </si>
  <si>
    <t>14/09/2023</t>
  </si>
  <si>
    <t>19:29:00</t>
  </si>
  <si>
    <t>13/09/2023</t>
  </si>
  <si>
    <t>12/09/2023</t>
  </si>
  <si>
    <t>10:16:00</t>
  </si>
  <si>
    <t>11/09/2023</t>
  </si>
  <si>
    <t>10/09/2023</t>
  </si>
  <si>
    <t>18:39:00</t>
  </si>
  <si>
    <t>09/09/2023</t>
  </si>
  <si>
    <t>08/09/2023</t>
  </si>
  <si>
    <t>07/09/2023</t>
  </si>
  <si>
    <t>18:59:00</t>
  </si>
  <si>
    <t>06/09/2023</t>
  </si>
  <si>
    <t>11:41:00</t>
  </si>
  <si>
    <t>05/09/2023</t>
  </si>
  <si>
    <t>19:13:00</t>
  </si>
  <si>
    <t>04/09/2023</t>
  </si>
  <si>
    <t>02/09/2023</t>
  </si>
  <si>
    <t>01/09/2023</t>
  </si>
  <si>
    <t>11:11:00</t>
  </si>
  <si>
    <t>31/08/2023</t>
  </si>
  <si>
    <t>20:13:00</t>
  </si>
  <si>
    <t>30/08/2023</t>
  </si>
  <si>
    <t>29/08/2023</t>
  </si>
  <si>
    <t>28/08/2023</t>
  </si>
  <si>
    <t>26/08/2023</t>
  </si>
  <si>
    <t>25/08/2023</t>
  </si>
  <si>
    <t>24/08/2023</t>
  </si>
  <si>
    <t>08:48:00</t>
  </si>
  <si>
    <t>23/08/2023</t>
  </si>
  <si>
    <t>22/08/2023</t>
  </si>
  <si>
    <t>19:44:00</t>
  </si>
  <si>
    <t>10:20:00</t>
  </si>
  <si>
    <t>20/08/2023</t>
  </si>
  <si>
    <t>19:49:00</t>
  </si>
  <si>
    <t>19/08/2023</t>
  </si>
  <si>
    <t>10:08:00</t>
  </si>
  <si>
    <t>18/08/2023</t>
  </si>
  <si>
    <t>09:39:00</t>
  </si>
  <si>
    <t>17/08/2023</t>
  </si>
  <si>
    <t>19:34:00</t>
  </si>
  <si>
    <t>16/08/2023</t>
  </si>
  <si>
    <t>15/08/2023</t>
  </si>
  <si>
    <t>19:50:00</t>
  </si>
  <si>
    <t>10:22:00</t>
  </si>
  <si>
    <t>14/08/2023</t>
  </si>
  <si>
    <t>20:11:00</t>
  </si>
  <si>
    <t>12/08/2023</t>
  </si>
  <si>
    <t>11/08/2023</t>
  </si>
  <si>
    <t>14:42:00</t>
  </si>
  <si>
    <t>11:23:00</t>
  </si>
  <si>
    <t>10/08/2023</t>
  </si>
  <si>
    <t>09/08/2023</t>
  </si>
  <si>
    <t>08/08/2023</t>
  </si>
  <si>
    <t>07/08/2023</t>
  </si>
  <si>
    <t>09:38:00</t>
  </si>
  <si>
    <t>04/08/2023</t>
  </si>
  <si>
    <t>19:19:00</t>
  </si>
  <si>
    <t>09:31:00</t>
  </si>
  <si>
    <t>03/08/2023</t>
  </si>
  <si>
    <t>02/08/2023</t>
  </si>
  <si>
    <t>10:43:00</t>
  </si>
  <si>
    <t>01/08/2023</t>
  </si>
  <si>
    <t>10:17:00</t>
  </si>
  <si>
    <t>31/07/2023</t>
  </si>
  <si>
    <t>29/07/2023</t>
  </si>
  <si>
    <t>11:03:00</t>
  </si>
  <si>
    <t>28/07/2023</t>
  </si>
  <si>
    <t>20:45:00</t>
  </si>
  <si>
    <t>14:34:00</t>
  </si>
  <si>
    <t>27/07/2023</t>
  </si>
  <si>
    <t>26/07/2023</t>
  </si>
  <si>
    <t>11:44:00</t>
  </si>
  <si>
    <t>25/07/2023</t>
  </si>
  <si>
    <t>15:10:00</t>
  </si>
  <si>
    <t>24/07/2023</t>
  </si>
  <si>
    <t>18:06:00</t>
  </si>
  <si>
    <t>22/07/2023</t>
  </si>
  <si>
    <t>21/07/2023</t>
  </si>
  <si>
    <t>20/07/2023</t>
  </si>
  <si>
    <t>19:22:00</t>
  </si>
  <si>
    <t>19/07/2023</t>
  </si>
  <si>
    <t>18/07/2023</t>
  </si>
  <si>
    <t>19:10:00</t>
  </si>
  <si>
    <t>10:03:00</t>
  </si>
  <si>
    <t>17/07/2023</t>
  </si>
  <si>
    <t>16/07/2023</t>
  </si>
  <si>
    <t>21:05:00</t>
  </si>
  <si>
    <t>15/07/2023</t>
  </si>
  <si>
    <t>21:57:00</t>
  </si>
  <si>
    <t>14/07/2023</t>
  </si>
  <si>
    <t>13/07/2023</t>
  </si>
  <si>
    <t>14:40:00</t>
  </si>
  <si>
    <t>20:33:00</t>
  </si>
  <si>
    <t>15:54:00</t>
  </si>
  <si>
    <t>03/07/2023</t>
  </si>
  <si>
    <t>04/07/2023</t>
  </si>
  <si>
    <t>05/07/2023</t>
  </si>
  <si>
    <t>15:06:00</t>
  </si>
  <si>
    <t>21:06:00</t>
  </si>
  <si>
    <t>06/07/2023</t>
  </si>
  <si>
    <t>08:23:00</t>
  </si>
  <si>
    <t>11:08:00</t>
  </si>
  <si>
    <t>08/07/2023</t>
  </si>
  <si>
    <t>09/07/2023</t>
  </si>
  <si>
    <t>12:23:00</t>
  </si>
  <si>
    <t>10/07/2023</t>
  </si>
  <si>
    <t>10:38:00</t>
  </si>
  <si>
    <t>01/07/2023</t>
  </si>
  <si>
    <t>21:17:00</t>
  </si>
  <si>
    <t>02/07/2023</t>
  </si>
  <si>
    <t>19:58:00</t>
  </si>
  <si>
    <t>FRANJA HORARIA</t>
  </si>
  <si>
    <t>Análisis de Interacciones en Instagram - @cucha.cba</t>
  </si>
  <si>
    <t xml:space="preserve"> </t>
  </si>
  <si>
    <t>Lunes</t>
  </si>
  <si>
    <t>Martes</t>
  </si>
  <si>
    <t>Miércoles</t>
  </si>
  <si>
    <t>Jueves</t>
  </si>
  <si>
    <t>Viernes</t>
  </si>
  <si>
    <t>Sábado</t>
  </si>
  <si>
    <t>Domingo</t>
  </si>
  <si>
    <t>Guardados</t>
  </si>
  <si>
    <t>Compartidos</t>
  </si>
  <si>
    <t>Visualizaciones, alcance e interacciones por día de publicación</t>
  </si>
  <si>
    <t>RANKING</t>
  </si>
  <si>
    <t>TIPO DE PUBLICACIÓN</t>
  </si>
  <si>
    <t>ALCANCE</t>
  </si>
  <si>
    <t>Tasa de Interacción</t>
  </si>
  <si>
    <t>Alcance e interacciones por hora de publicación</t>
  </si>
  <si>
    <t>Cultura</t>
  </si>
  <si>
    <t>CATEGORÍA</t>
  </si>
  <si>
    <t>CANTIDAD DE PUBLICACIONES</t>
  </si>
  <si>
    <t>PROMEDIO DE INTERACCIONES</t>
  </si>
  <si>
    <t>PROMEDIO DE ALCANCE</t>
  </si>
  <si>
    <t>Crisis</t>
  </si>
  <si>
    <t>Economía</t>
  </si>
  <si>
    <t>Política</t>
  </si>
  <si>
    <t>Universidad</t>
  </si>
  <si>
    <t>Gobierno</t>
  </si>
  <si>
    <t>Hora Num</t>
  </si>
  <si>
    <t>Identificación del contenido</t>
  </si>
  <si>
    <t>Momento de publicación</t>
  </si>
  <si>
    <t>Vistos</t>
  </si>
  <si>
    <t>Like</t>
  </si>
  <si>
    <t>Int. totales</t>
  </si>
  <si>
    <t>Duración Reel</t>
  </si>
  <si>
    <t>🔒 DATASET BASE (HOJA PROTEGIDA)</t>
  </si>
  <si>
    <t>Esta hoja contiene la base de datos original, sin limpiar ni transformar. | Se utiliza únicamente como fuente de carga para Power Query. | La hoja está protegida para evitar ediciones accidentales. | No debe ser modificada manualmente.
🔐 Contraseña para desbloquear: 1234</t>
  </si>
  <si>
    <t>🤝 Hora con mayor promedio de interacciones</t>
  </si>
  <si>
    <t>📱 Hora con mayor cantidad de publicaciones</t>
  </si>
  <si>
    <t>📡 Hora con mayor promedio de alcance</t>
  </si>
  <si>
    <t>📱 Tipo de publicación más frecuente</t>
  </si>
  <si>
    <t>👀 Tipo de publicación con mayor promedio de visualizaciones</t>
  </si>
  <si>
    <t>📡 Tipo de publicación con mayor promedio de alcance</t>
  </si>
  <si>
    <t>🤝 Tipo de publicación con mayor promedio de interacciones</t>
  </si>
  <si>
    <t>📆 Día con mayor cantidad de publicaciones</t>
  </si>
  <si>
    <t>👀 Día con mayor promedio de visualizaciones</t>
  </si>
  <si>
    <t>📡 Día con mayor promedio de alcance</t>
  </si>
  <si>
    <t>🤝 Día con mayor promedio de interacciones</t>
  </si>
  <si>
    <t>👍 Tipo de contenido que genera más "Me gusta"</t>
  </si>
  <si>
    <t>💾 Tipo de contenido que genera más guardados</t>
  </si>
  <si>
    <t>🔁 Tipo de contenido que genera más compartidos</t>
  </si>
  <si>
    <t>💬 Tipo de contenido que genera más comentarios</t>
  </si>
  <si>
    <r>
      <t xml:space="preserve">Métricas | </t>
    </r>
    <r>
      <rPr>
        <b/>
        <sz val="11"/>
        <color rgb="FF00B050"/>
        <rFont val="D-DIN-PRO"/>
        <family val="2"/>
      </rPr>
      <t>🟩</t>
    </r>
    <r>
      <rPr>
        <b/>
        <sz val="11"/>
        <color theme="1"/>
        <rFont val="D-DIN-PRO"/>
        <family val="2"/>
      </rPr>
      <t xml:space="preserve"> Verde: 10 % de publicaciones con mejor rendimiento  | </t>
    </r>
    <r>
      <rPr>
        <b/>
        <sz val="11"/>
        <color rgb="FFFF0000"/>
        <rFont val="D-DIN-PRO"/>
        <family val="2"/>
      </rPr>
      <t>🟥</t>
    </r>
    <r>
      <rPr>
        <b/>
        <sz val="11"/>
        <color theme="1"/>
        <rFont val="D-DIN-PRO"/>
        <family val="2"/>
      </rPr>
      <t xml:space="preserve"> Rojo: 10 % de publicaciones con peor rendimiento</t>
    </r>
  </si>
  <si>
    <t>Para localizar las publicaciones, buscar a través del identificador</t>
  </si>
  <si>
    <t xml:space="preserve">📊 Análisis de rendimiento de publicaciones en Instagram  </t>
  </si>
  <si>
    <t>Este informe presenta un análisis detallado del rendimiento de los contenidos publicados en Instagram, con métricas agrupadas por hora, día, tipo de publicación y formato. Se incluyen indicadores clave de desempeño (KPI), rankings y comparativas, con el objetivo de identificar patrones de interacción y optimizar estrategias de publicación. La información se basa en datos históricos y está organizada para facilitar su lectura, exploración y toma de decisiones. 
| Contraseña: 5678 |</t>
  </si>
  <si>
    <t>Esta tabla compara la performance media de cada formato de publicación: visualizaciones, alcance, interacciones totales y efectividad. También destaca cuál fue el tipo de contenido más frecuente.</t>
  </si>
  <si>
    <t>Se presentan las publicaciones que lograron el mayor número de usuarios alcanzados. Incluye su tipo, fecha y tasa de interacción individual, y permite comparar su rendimiento respecto al promedio general.</t>
  </si>
  <si>
    <t>INTERACCIONES/ALCANCE</t>
  </si>
  <si>
    <t>IDENTIFICADOR</t>
  </si>
  <si>
    <t>TASA DE INTERACCIÓN</t>
  </si>
  <si>
    <t>FECHA/HORA</t>
  </si>
  <si>
    <t>TIPO DE CONTENIDO</t>
  </si>
  <si>
    <t>PROMEDIO VISUALIZACION.</t>
  </si>
  <si>
    <t>PROMEDIO INTERAC.</t>
  </si>
  <si>
    <t>🥇</t>
  </si>
  <si>
    <t>🥈</t>
  </si>
  <si>
    <t>🥉</t>
  </si>
  <si>
    <t>4️⃣</t>
  </si>
  <si>
    <t>5️⃣</t>
  </si>
  <si>
    <t>6️⃣</t>
  </si>
  <si>
    <t>7️⃣</t>
  </si>
  <si>
    <t>Se detallan las interacciones promedio que genera cada formato. Permite identificar cuál es más efectivo según cada métrica individual (likes, guardados, compartidos, comentarios).</t>
  </si>
  <si>
    <t>8️⃣</t>
  </si>
  <si>
    <t>9️⃣</t>
  </si>
  <si>
    <t>🔟</t>
  </si>
  <si>
    <t>LIKES</t>
  </si>
  <si>
    <t>GUARDADO</t>
  </si>
  <si>
    <t>COMPARTIDO</t>
  </si>
  <si>
    <t>COMENTARIOS</t>
  </si>
  <si>
    <t>En esta tabla se destacan las publicaciones con mayor volumen total de interacciones. Se comparan su desempeño individual y su tasa de interacción frente al promedio general de la cuenta.</t>
  </si>
  <si>
    <t>INTERACCIONES</t>
  </si>
  <si>
    <t>Se comparan los tipos de contenido según la cantidad de nuevos seguidores generados: total acumulado, promedio por publicación y valor máximo alcanzado.</t>
  </si>
  <si>
    <t>TOTAL SEGUIDORES</t>
  </si>
  <si>
    <t>PROMEDIO SEGUIDORES</t>
  </si>
  <si>
    <t>VALOR MÁXIMO</t>
  </si>
  <si>
    <t>DÍA</t>
  </si>
  <si>
    <t>PROMEDIO VISUALIZA.</t>
  </si>
  <si>
    <t xml:space="preserve">PROMEDIO INTERAC. </t>
  </si>
  <si>
    <t xml:space="preserve">Mes-Año </t>
  </si>
  <si>
    <t>Alcane promedio</t>
  </si>
  <si>
    <t>Publicaciones totales</t>
  </si>
  <si>
    <t>Interacciones Promedio</t>
  </si>
  <si>
    <t>Interacciones/Alcance</t>
  </si>
  <si>
    <t>Seguidores nuevos</t>
  </si>
  <si>
    <t>🎯 Hora con mejor % de interacciones por alcance</t>
  </si>
  <si>
    <t>📅 Registro mensual de las principales métricas</t>
  </si>
  <si>
    <t>📱 Mes con mayor cantidad de publicaciones</t>
  </si>
  <si>
    <t>📡 Mes con mayor promedio de alcance</t>
  </si>
  <si>
    <t>🤝 Mes con mayor promedio de interacciones</t>
  </si>
  <si>
    <t>🎯 Mes con mejor % de interacciones por alcance</t>
  </si>
  <si>
    <t>🏆 10 publicaciones con mayor alcance 🏆</t>
  </si>
  <si>
    <t>🏆 10 publicaciones con mayor interacciones 🏆</t>
  </si>
  <si>
    <t>🏆 10 publicaciones que más seguidores obtuvieron 🏆</t>
  </si>
  <si>
    <t>SEGUIDORES SUMADOS</t>
  </si>
  <si>
    <t>Se presentan las publicaciones que lograron que mayor número de usuarios empezaron a seguir al perfil. Incluye su tipo, fecha y tasa de interacción individual, y permite comparar su rendimiento respecto al promedio general.</t>
  </si>
  <si>
    <t>Se presentan las publicaciones que generaron el mayor número de nuevos seguidores para el perfil. La tabla incluye el tipo de contenido, la fecha de publicación y su tasa de interacción individual, permitiendo comparar el rendimiento de cada una frente al promedio general. Esta información permite identificar qué publicaciones tuvieron mayor capacidad de atracción y conversión, y orientar la creación de contenido hacia formatos de alto impacto.</t>
  </si>
  <si>
    <t>TASA DE INTERACCIÓN2</t>
  </si>
  <si>
    <t>🏆 10 publicaciones que más interacciones por alcance 🏆</t>
  </si>
  <si>
    <t>Columna1</t>
  </si>
  <si>
    <t>Enlace</t>
  </si>
  <si>
    <t>📈  Métricas por tipo de contenido</t>
  </si>
  <si>
    <t>📈  Promedio de interacciones por tipo de contenido</t>
  </si>
  <si>
    <t>📈  Métricas Seguimiento</t>
  </si>
  <si>
    <t>🎯 Tipo de publicación con mayor % de inter. por alcance</t>
  </si>
  <si>
    <t>PROMEDIO SEGUIMIENTOS</t>
  </si>
  <si>
    <t>PROMEDIO TASA INTERACCIÓN</t>
  </si>
  <si>
    <t>🎯 Desempeño de publicaciones por temática clave</t>
  </si>
  <si>
    <t>Deporte</t>
  </si>
  <si>
    <t>Música</t>
  </si>
  <si>
    <t>Milei</t>
  </si>
  <si>
    <t xml:space="preserve">A continuación se presentan tablas que sintetizan el comportamiento temporal de las publicaciones en términos de alcance, interacciones y eficiencia. El análisis se organiza en tres dimensiones: evolución mensual, desempeño por día de la semana y rendimiento según franja horaria. Estas visualizaciones permiten identificar los momentos óptimos para publicar, evaluar patrones de estacionalidad y tomar decisiones estratégicas basadas en datos concretos. La información ha sido procesada y normalizada para facilitar la comparación entre períodos y facilitar el hallazgo de oportunidades de mejora en la planificación de contenidos.												</t>
  </si>
  <si>
    <r>
      <rPr>
        <sz val="16"/>
        <color theme="1"/>
        <rFont val="D-DIN-PRO"/>
        <family val="2"/>
      </rPr>
      <t>🕒</t>
    </r>
    <r>
      <rPr>
        <b/>
        <sz val="16"/>
        <color theme="1"/>
        <rFont val="D-DIN-PRO"/>
        <family val="2"/>
      </rPr>
      <t xml:space="preserve"> Comportamiento de publicaciones según hora y día</t>
    </r>
  </si>
  <si>
    <t>📊 Comportamiento de publicaciones mes a mes</t>
  </si>
  <si>
    <t>Memoria</t>
  </si>
  <si>
    <r>
      <rPr>
        <b/>
        <sz val="11"/>
        <color rgb="FFFF0000"/>
        <rFont val="D-DIN-PRO"/>
        <family val="2"/>
      </rPr>
      <t>🔒 ATENCIÓN | Contraseña: 5678 |</t>
    </r>
    <r>
      <rPr>
        <sz val="11"/>
        <color theme="1"/>
        <rFont val="D-DIN-PRO"/>
        <family val="2"/>
      </rPr>
      <t xml:space="preserve">
Esta hoja se actualiza automáticamente desde Dataset_Base mediante Power Query.
Las celdas no deben editarse manualmente.
Cualquier cambio será sobrescrito al actualizar.
</t>
    </r>
    <r>
      <rPr>
        <b/>
        <sz val="11"/>
        <color rgb="FF0AB178"/>
        <rFont val="D-DIN-PRO"/>
        <family val="2"/>
      </rPr>
      <t>🛠️ Fuente oficial de análisis – no modificar.</t>
    </r>
  </si>
  <si>
    <t>⏳ Análisis Temporal de Rendimiento de Publicaciones</t>
  </si>
  <si>
    <t>1. ¿Qué día y hora conviene publicar?</t>
  </si>
  <si>
    <t>Analiza rendimiento por franja horaria y día de la semana.</t>
  </si>
  <si>
    <t>2. ¿Qué temáticas generan más interacción o seguidores?</t>
  </si>
  <si>
    <t>Se basa en tus temas clave y categorías semánticas.</t>
  </si>
  <si>
    <t>3. ¿Qué publicaciones son las más efectivas?</t>
  </si>
  <si>
    <t>Revisa publicaciones individuales por tasa de interacción, alcance y seguidores.</t>
  </si>
  <si>
    <t>4. ¿Cómo evolucionaron las métricas con el tiempo?</t>
  </si>
  <si>
    <t>Gráficos de línea por mes: alcance, interacciones, seguidores nuevos.</t>
  </si>
  <si>
    <t>5. ¿Qué tipo de contenido funciona mejor?</t>
  </si>
  <si>
    <t>Compara entre Reels, Carruseles, Imágenes, etc., en términos de:</t>
  </si>
  <si>
    <t>Interacción</t>
  </si>
  <si>
    <t>Seguidores generados</t>
  </si>
  <si>
    <t>Eficiencia (interacción/visualización)</t>
  </si>
  <si>
    <t>📊 Ideal para gráfico de barras + KPIs por tipo.</t>
  </si>
  <si>
    <t>6. ¿Qué publicaciones con poco alcance lograron alto impacto?</t>
  </si>
  <si>
    <t>Evalúa eficiencia relativa: publicaciones con poco alcance pero alta tasa de interacción o seguidores.</t>
  </si>
  <si>
    <t>Te permite detectar contenido “efectivo” aunque no sea masivo.</t>
  </si>
  <si>
    <t>📊 Gráfico de dispersión: alcance vs. tasa de interacción.</t>
  </si>
  <si>
    <t>Etiquetas de fila</t>
  </si>
  <si>
    <t>Total general</t>
  </si>
  <si>
    <t>Promedio de Like</t>
  </si>
  <si>
    <t>Promedio de Compartidos</t>
  </si>
  <si>
    <t>Promedio de Comentarios</t>
  </si>
  <si>
    <t>Promedio de Guardados</t>
  </si>
  <si>
    <t>Fuente: DATASET_LIMPIO</t>
  </si>
  <si>
    <t>Rendimiento por día</t>
  </si>
  <si>
    <t>Promedio de Alcance</t>
  </si>
  <si>
    <t>Publicaciones totales realizadas</t>
  </si>
  <si>
    <t>¿Reel, fotos o secuencia?</t>
  </si>
  <si>
    <t>Suma de Seguimientos</t>
  </si>
  <si>
    <t>Cuenta de Tipo de publicación</t>
  </si>
  <si>
    <t>% Like</t>
  </si>
  <si>
    <t>% Compartidos</t>
  </si>
  <si>
    <t>% Comentarios</t>
  </si>
  <si>
    <t>% Guardados</t>
  </si>
  <si>
    <t>2023</t>
  </si>
  <si>
    <t>2024</t>
  </si>
  <si>
    <t>2025</t>
  </si>
  <si>
    <t>ene</t>
  </si>
  <si>
    <t>feb</t>
  </si>
  <si>
    <t>mar</t>
  </si>
  <si>
    <t>abr</t>
  </si>
  <si>
    <t>may</t>
  </si>
  <si>
    <t>jun</t>
  </si>
  <si>
    <t>jul</t>
  </si>
  <si>
    <t>ago</t>
  </si>
  <si>
    <t>sept</t>
  </si>
  <si>
    <t>oct</t>
  </si>
  <si>
    <t>nov</t>
  </si>
  <si>
    <t>dic</t>
  </si>
  <si>
    <t>Suma de Like</t>
  </si>
  <si>
    <t>Promedio de Tasa de Interacción</t>
  </si>
  <si>
    <t>Suma de Compartidos</t>
  </si>
  <si>
    <t>Suma de Comentarios</t>
  </si>
  <si>
    <t>Suma de Guardados</t>
  </si>
  <si>
    <t>Cuenta de Tipo de publicación2</t>
  </si>
  <si>
    <t>Suma de Campo1</t>
  </si>
  <si>
    <t>Suma de Alcance</t>
  </si>
  <si>
    <t>Suma de Int. totales</t>
  </si>
  <si>
    <r>
      <t xml:space="preserve">  🟩 </t>
    </r>
    <r>
      <rPr>
        <b/>
        <sz val="10"/>
        <rFont val="D-DIN-PRO"/>
        <family val="2"/>
      </rPr>
      <t xml:space="preserve">FOTO 
</t>
    </r>
    <r>
      <rPr>
        <b/>
        <sz val="10"/>
        <color rgb="FFFFC400"/>
        <rFont val="D-DIN-PRO"/>
        <family val="2"/>
      </rPr>
      <t xml:space="preserve">  🟩 </t>
    </r>
    <r>
      <rPr>
        <b/>
        <sz val="10"/>
        <rFont val="D-DIN-PRO"/>
        <family val="2"/>
      </rPr>
      <t xml:space="preserve">SECUENCIA
</t>
    </r>
    <r>
      <rPr>
        <b/>
        <sz val="10"/>
        <color rgb="FF0AB178"/>
        <rFont val="D-DIN-PRO"/>
        <family val="2"/>
      </rPr>
      <t xml:space="preserve">  🟩 </t>
    </r>
    <r>
      <rPr>
        <b/>
        <sz val="10"/>
        <rFont val="D-DIN-PRO"/>
        <family val="2"/>
      </rPr>
      <t xml:space="preserve">REEL	</t>
    </r>
  </si>
  <si>
    <t>¿📷, 📚 o 🎞️? 
Análisis de métrica según el tipo de contenido</t>
  </si>
  <si>
    <t>Valores</t>
  </si>
  <si>
    <t>📈 Rendimiento temporal de interacciones 📊</t>
  </si>
  <si>
    <t>Suma de CANTIDAD</t>
  </si>
  <si>
    <t>Cuenta de INTERACCIONES/ALCANCE</t>
  </si>
  <si>
    <t>Promedio de PROMEDIO ALCANCE</t>
  </si>
  <si>
    <t>📆 Análisis por día y hora 🕒</t>
  </si>
  <si>
    <t>📄 Brief del Proyecto Final – Análisis de Contenido en Instagram</t>
  </si>
  <si>
    <t>Sección</t>
  </si>
  <si>
    <t>Descripción</t>
  </si>
  <si>
    <t>Objeto de análisis</t>
  </si>
  <si>
    <t>Contenido de Instagram de Cuchá, un medio digital de Córdoba. Se analiza el perfil @cucha.cba incluyendo imágenes, reels y secuencias.</t>
  </si>
  <si>
    <t>Objetivos</t>
  </si>
  <si>
    <t>Metodología</t>
  </si>
  <si>
    <t>Dataset utilizado</t>
  </si>
  <si>
    <t>Preguntas de análisis</t>
  </si>
  <si>
    <t>1. ¿Qué tipo de publicación genera más interacción?
2. ¿Qué días y horarios obtienen mejor rendimiento?
3. ¿Qué temáticas producen mayor respuesta?
4. ¿Cuáles fueron los mejores contenidos?
5. ¿Qué patrones se observan en el tiempo?</t>
  </si>
  <si>
    <t>Contenido de cada hoja</t>
  </si>
  <si>
    <t>Instrucciones para el usuario</t>
  </si>
  <si>
    <t xml:space="preserve">📈 Publicaciones con mejor rendimiento	</t>
  </si>
  <si>
    <t>📊 Dashboard de Rendimiento – Instagram @cucha.cba</t>
  </si>
  <si>
    <t>1. Usar el dashboard para filtrar e interactuar con los datos.
2. No modificar las hojas 'DS base' ni 'DATASET'.
3. Si cambia el origen de datos, actualizar desde Power Query.
4. Navegar usando filtros por tipo, fecha y categoría para obtener distintos insights.</t>
  </si>
  <si>
    <t>Analizar el rendimiento del contenido publicado, identificar patrones de interacción y desarrollar un dashboard visual e interactivo que facilite la toma de decisiones basadas en datos.</t>
  </si>
  <si>
    <t>Los datos fueron obtenidos desde Meta Business Suite. Se extrajeron métricas clave por publicación (visualizaciones, alcance, interacciones, seguimientos, etc.) y se procesaron mediante Power Query. El análisis se realizó utilizando funciones avanzadas de Excel, tablas dinámicas, segmentaciones y visualizaciones interactivas.</t>
  </si>
  <si>
    <t>Fuente: Meta Business Suite. La hoja 'DS base' contiene los datos originales (protegidos). La hoja 'DATASET' aplica limpieza y transformación automática mediante Power Query. No se deben modificar manualmente.</t>
  </si>
  <si>
    <t>DS base: Datos originales protegidos. (Oculto)
DATASET: Dataset limpio generado con Power Query.
Rendimiento: Métricas generales por tipo de contenido.
Análisis Temporal: Resultados por mes, día y franja horaria.
Ranking: Publicaciones destacadas por diferentes criterios (alcance, interacciones, seguimiento).
Temas Clave: Análisis por categoría temática.
DASHBOARD: Visualización interactiva con filtros y gráficos dinámicos.
Soporte Gráficos: Tablas dinámicas que alimentan el dashboard. (Oculto)
Análisis: Conclusiones clave obtenidas.
Brief: Este resumen.</t>
  </si>
  <si>
    <t>Base de datos de publicaciones con métricas de alcance, visualizaciones e interacciones, junto a variables temporales y palabras clave para análisis comparativo.
🔐 Contraseña para desbloquear: 1234</t>
  </si>
  <si>
    <t>| Contraseña: 5678 |</t>
  </si>
  <si>
    <t>Se presentan las publicaciones que alcanzaron las tasas más altas de interacción en relación con su alcance, es decir, aquellas que lograron generar mayor respuesta proporcional del público al que llegaron. La tabla incluye el tipo de contenido, la fecha de publicación y sus métricas de interacción, permitiendo identificar formatos especialmente efectivos para generar engagement de calidad. Este análisis prioriza la eficiencia sobre el volumen, revelando qué contenidos logran un mayor impacto relativo y favoreciendo decisiones basadas en rendimiento real.
| Contraseña: 5678 |</t>
  </si>
  <si>
    <t>Este cuadro agrupa las publicaciones según categorías temáticas clave, determinadas por la presencia de palabras relevantes en el contenido. Para cada categoría se muestra la cantidad de publicaciones, el promedio de interacciones, alcance, seguimientos generados y la tasa de interacción promedio (interacciones sobre visualizaciones). La tabla se actualiza automáticamente al incorporar nuevas categorías, y permite identificar no solo qué temas generan mayor volumen, sino también cuáles logran mayor eficiencia en la conexión con la audiencia.
| Contraseña: 5678 |</t>
  </si>
  <si>
    <t>17957025152923540</t>
  </si>
  <si>
    <t>18074225095839032</t>
  </si>
  <si>
    <t>17989881953298750</t>
  </si>
  <si>
    <t>18425950363011008</t>
  </si>
  <si>
    <t>18015856417643768</t>
  </si>
  <si>
    <t>17974784105309690</t>
  </si>
  <si>
    <t>17851557165392280</t>
  </si>
  <si>
    <t>17974953779837270</t>
  </si>
  <si>
    <t>18028196165025128</t>
  </si>
  <si>
    <t>18022717432667352</t>
  </si>
  <si>
    <t>18044241809578048</t>
  </si>
  <si>
    <t>17994891143004330</t>
  </si>
  <si>
    <t>17870171820051150</t>
  </si>
  <si>
    <t>18080142340678860</t>
  </si>
  <si>
    <t>18001571420291730</t>
  </si>
  <si>
    <t>18007706282128340</t>
  </si>
  <si>
    <t>17989719971388310</t>
  </si>
  <si>
    <t>18068878348412240</t>
  </si>
  <si>
    <t>18302533282142320</t>
  </si>
  <si>
    <t>18000787490137230</t>
  </si>
  <si>
    <t>17989243739375410</t>
  </si>
  <si>
    <t>17982729785514890</t>
  </si>
  <si>
    <t>17891915646029910</t>
  </si>
  <si>
    <t>17946270917817390</t>
  </si>
  <si>
    <t>18002005489894520</t>
  </si>
  <si>
    <t>17999559173491340</t>
  </si>
  <si>
    <t>18029123351025960</t>
  </si>
  <si>
    <t>17849759088144150</t>
  </si>
  <si>
    <t>18048013831446100</t>
  </si>
  <si>
    <t>18295102132081960</t>
  </si>
  <si>
    <t>18403185496040420</t>
  </si>
  <si>
    <t>18047893951690968</t>
  </si>
  <si>
    <t>18036666202724220</t>
  </si>
  <si>
    <t>18219895897278408</t>
  </si>
  <si>
    <t>17917203632815820</t>
  </si>
  <si>
    <t>18017172418993752</t>
  </si>
  <si>
    <t>17932156439759590</t>
  </si>
  <si>
    <t>18008459413869530</t>
  </si>
  <si>
    <t>18395229361109980</t>
  </si>
  <si>
    <t>18397269886021280</t>
  </si>
  <si>
    <t>18024674719661992</t>
  </si>
  <si>
    <t>18125858653322100</t>
  </si>
  <si>
    <t>18024054064675872</t>
  </si>
  <si>
    <t>17995532597126850</t>
  </si>
  <si>
    <t>17989030862457670</t>
  </si>
  <si>
    <t>18066401314788360</t>
  </si>
  <si>
    <t>17928398513645820</t>
  </si>
  <si>
    <t>18018056581861980</t>
  </si>
  <si>
    <t>17993386463001850</t>
  </si>
  <si>
    <t>18186637408293280</t>
  </si>
  <si>
    <t>17903560361855390</t>
  </si>
  <si>
    <t>18035197750630500</t>
  </si>
  <si>
    <t>18090676552578088</t>
  </si>
  <si>
    <t>17906785544855220</t>
  </si>
  <si>
    <t>17978980778511080</t>
  </si>
  <si>
    <t>18009604826015880</t>
  </si>
  <si>
    <t>17873233268967760</t>
  </si>
  <si>
    <t>18035964604879700</t>
  </si>
  <si>
    <t>17989381694596410</t>
  </si>
  <si>
    <t>17997641450048920</t>
  </si>
  <si>
    <t>18083477896630340</t>
  </si>
  <si>
    <t>17891256221823230</t>
  </si>
  <si>
    <t>17955180344722350</t>
  </si>
  <si>
    <t>17886153230920910</t>
  </si>
  <si>
    <t>18318329611105272</t>
  </si>
  <si>
    <t>17976514877616110</t>
  </si>
  <si>
    <t>17992003862264980</t>
  </si>
  <si>
    <t>17994728648320400</t>
  </si>
  <si>
    <t>18096717838479552</t>
  </si>
  <si>
    <t>17860632054158960</t>
  </si>
  <si>
    <t>17907352364915250</t>
  </si>
  <si>
    <t>18012043913497240</t>
  </si>
  <si>
    <t>18004300598061560</t>
  </si>
  <si>
    <t>17946706532741160</t>
  </si>
  <si>
    <t>17992498526148550</t>
  </si>
  <si>
    <t>17849291754109050</t>
  </si>
  <si>
    <t>18046759378709528</t>
  </si>
  <si>
    <t>17994237809145960</t>
  </si>
  <si>
    <t>18069314647438460</t>
  </si>
  <si>
    <t>18035727079570300</t>
  </si>
  <si>
    <t>17896920806776020</t>
  </si>
  <si>
    <t>17903125856822200</t>
  </si>
  <si>
    <t>18029608358352992</t>
  </si>
  <si>
    <t>18054422899594880</t>
  </si>
  <si>
    <t>18124648465323112</t>
  </si>
  <si>
    <t>18038851055553088</t>
  </si>
  <si>
    <t>17975606711459170</t>
  </si>
  <si>
    <t>18014633152823752</t>
  </si>
  <si>
    <t>18050262142671040</t>
  </si>
  <si>
    <t>18033133744618840</t>
  </si>
  <si>
    <t>17967411416503690</t>
  </si>
  <si>
    <t>18038385494532008</t>
  </si>
  <si>
    <t>18279702049134800</t>
  </si>
  <si>
    <t>17977281932216660</t>
  </si>
  <si>
    <t>18019568077847260</t>
  </si>
  <si>
    <t>17869841283007700</t>
  </si>
  <si>
    <t>17990304005199090</t>
  </si>
  <si>
    <t>17847924978104700</t>
  </si>
  <si>
    <t>18021449677653040</t>
  </si>
  <si>
    <t>18019266856712472</t>
  </si>
  <si>
    <t>18014601712954820</t>
  </si>
  <si>
    <t>17992252385514200</t>
  </si>
  <si>
    <t>17958539693673740</t>
  </si>
  <si>
    <t>17932966085799380</t>
  </si>
  <si>
    <t>17991295637248540</t>
  </si>
  <si>
    <t>18014359327692230</t>
  </si>
  <si>
    <t>17933594435659120</t>
  </si>
  <si>
    <t>18067687798422248</t>
  </si>
  <si>
    <t>18011784713109020</t>
  </si>
  <si>
    <t>18093789676426800</t>
  </si>
  <si>
    <t>18369322561125088</t>
  </si>
  <si>
    <t>18073536379412180</t>
  </si>
  <si>
    <t>18000352303811080</t>
  </si>
  <si>
    <t>18416210494048640</t>
  </si>
  <si>
    <t>18244288177202020</t>
  </si>
  <si>
    <t>17919020870819160</t>
  </si>
  <si>
    <t>17978417105427450</t>
  </si>
  <si>
    <t>18066448450795320</t>
  </si>
  <si>
    <t>17846593896170980</t>
  </si>
  <si>
    <t>17998780649113480</t>
  </si>
  <si>
    <t>18318837043143832</t>
  </si>
  <si>
    <t>17893970849946190</t>
  </si>
  <si>
    <t>17916708732075960</t>
  </si>
  <si>
    <t>18015458098913400</t>
  </si>
  <si>
    <t>17997010901204900</t>
  </si>
  <si>
    <t>17943819842991340</t>
  </si>
  <si>
    <t>17988065558647700</t>
  </si>
  <si>
    <t>17876754965953120</t>
  </si>
  <si>
    <t>18065342083446240</t>
  </si>
  <si>
    <t>18080070637477328</t>
  </si>
  <si>
    <t>18370975981032800</t>
  </si>
  <si>
    <t>17883207224892780</t>
  </si>
  <si>
    <t>17895703863190150</t>
  </si>
  <si>
    <t>18024193927618968</t>
  </si>
  <si>
    <t>17990358362438370</t>
  </si>
  <si>
    <t>18294731773156800</t>
  </si>
  <si>
    <t>17892065933905690</t>
  </si>
  <si>
    <t>18002135837247490</t>
  </si>
  <si>
    <t>18332519953143112</t>
  </si>
  <si>
    <t>17996922046948730</t>
  </si>
  <si>
    <t>17979775895434000</t>
  </si>
  <si>
    <t>17848606896091560</t>
  </si>
  <si>
    <t>17903778746900350</t>
  </si>
  <si>
    <t>18050775925552360</t>
  </si>
  <si>
    <t>18231565348240300</t>
  </si>
  <si>
    <t>17988596393347020</t>
  </si>
  <si>
    <t>18181623358288160</t>
  </si>
  <si>
    <t>18013740059111780</t>
  </si>
  <si>
    <t>17856219555149480</t>
  </si>
  <si>
    <t>17982958421393930</t>
  </si>
  <si>
    <t>17914374083867720</t>
  </si>
  <si>
    <t>18040257556789100</t>
  </si>
  <si>
    <t>18196332097267020</t>
  </si>
  <si>
    <t>18055696897468740</t>
  </si>
  <si>
    <t>18029245904509240</t>
  </si>
  <si>
    <t>18004175420114660</t>
  </si>
  <si>
    <t>17918575209085460</t>
  </si>
  <si>
    <t>17996635796182650</t>
  </si>
  <si>
    <t>17914256550097160</t>
  </si>
  <si>
    <t>18009339107174630</t>
  </si>
  <si>
    <t>18030467956678920</t>
  </si>
  <si>
    <t>17993834264010650</t>
  </si>
  <si>
    <t>18216511798277200</t>
  </si>
  <si>
    <t>17982033431509260</t>
  </si>
  <si>
    <t>17891916584902830</t>
  </si>
  <si>
    <t>18269739430205700</t>
  </si>
  <si>
    <t>18020354729100560</t>
  </si>
  <si>
    <t>18019063447978592</t>
  </si>
  <si>
    <t>17873374133974890</t>
  </si>
  <si>
    <t>18021033169748000</t>
  </si>
  <si>
    <t>18081801031434688</t>
  </si>
  <si>
    <t>18218794687248208</t>
  </si>
  <si>
    <t>18162966220314488</t>
  </si>
  <si>
    <t>18021415033876520</t>
  </si>
  <si>
    <t>17950862963692650</t>
  </si>
  <si>
    <t>17948533040737530</t>
  </si>
  <si>
    <t>18013939636999700</t>
  </si>
  <si>
    <t>17924333750786080</t>
  </si>
  <si>
    <t>17976104882626940</t>
  </si>
  <si>
    <t>18111051520332700</t>
  </si>
  <si>
    <t>18025099915794420</t>
  </si>
  <si>
    <t>18025210861642200</t>
  </si>
  <si>
    <t>17945116274974580</t>
  </si>
  <si>
    <t>18094913932408360</t>
  </si>
  <si>
    <t>18051026071604940</t>
  </si>
  <si>
    <t>17956912097563450</t>
  </si>
  <si>
    <t>18011043997962940</t>
  </si>
  <si>
    <t>18041075311625352</t>
  </si>
  <si>
    <t>17868470097135360</t>
  </si>
  <si>
    <t>17987216855206080</t>
  </si>
  <si>
    <t>18017244482091120</t>
  </si>
  <si>
    <t>17912520137835380</t>
  </si>
  <si>
    <t>17904391583978840</t>
  </si>
  <si>
    <t>18297131968094008</t>
  </si>
  <si>
    <t>18332798506117160</t>
  </si>
  <si>
    <t>18020649397879688</t>
  </si>
  <si>
    <t>18057817828476060</t>
  </si>
  <si>
    <t>17996463122185540</t>
  </si>
  <si>
    <t>18009527936113850</t>
  </si>
  <si>
    <t>17964892865860400</t>
  </si>
  <si>
    <t>18052052434677440</t>
  </si>
  <si>
    <t>18039359836673192</t>
  </si>
  <si>
    <t>18027616663704808</t>
  </si>
  <si>
    <t>18104171737349260</t>
  </si>
  <si>
    <t>17982541523368080</t>
  </si>
  <si>
    <t>18204771751265248</t>
  </si>
  <si>
    <t>18013594306866550</t>
  </si>
  <si>
    <t>17964926372359660</t>
  </si>
  <si>
    <t>18005393941758640</t>
  </si>
  <si>
    <t>18247719106224648</t>
  </si>
  <si>
    <t>17862386111979420</t>
  </si>
  <si>
    <t>18023693684480112</t>
  </si>
  <si>
    <t>18017749049169740</t>
  </si>
  <si>
    <t>17842402191068710</t>
  </si>
  <si>
    <t>18007441279988160</t>
  </si>
  <si>
    <t>17870968998038380</t>
  </si>
  <si>
    <t>17845738413204440</t>
  </si>
  <si>
    <t>17898256238885960</t>
  </si>
  <si>
    <t>18035376784869880</t>
  </si>
  <si>
    <t>18015425734915848</t>
  </si>
  <si>
    <t>18008589992346330</t>
  </si>
  <si>
    <t>17927705444816990</t>
  </si>
  <si>
    <t>18101694586354840</t>
  </si>
  <si>
    <t>18015991705668660</t>
  </si>
  <si>
    <t>18039597055588632</t>
  </si>
  <si>
    <t>17945281577572070</t>
  </si>
  <si>
    <t>17962980125566450</t>
  </si>
  <si>
    <t>18229744990221112</t>
  </si>
  <si>
    <t>17988005312463170</t>
  </si>
  <si>
    <t>17992563542260620</t>
  </si>
  <si>
    <t>17964899390738060</t>
  </si>
  <si>
    <t>18015789818042872</t>
  </si>
  <si>
    <t>18220277413254700</t>
  </si>
  <si>
    <t>17970071747739170</t>
  </si>
  <si>
    <t>17843540397079410</t>
  </si>
  <si>
    <t>17849510277114020</t>
  </si>
  <si>
    <t>17941093922667240</t>
  </si>
  <si>
    <t>17962977683622210</t>
  </si>
  <si>
    <t>18300548590141312</t>
  </si>
  <si>
    <t>18374792803011240</t>
  </si>
  <si>
    <t>17930043833845170</t>
  </si>
  <si>
    <t>17883387857934140</t>
  </si>
  <si>
    <t>18429302083053200</t>
  </si>
  <si>
    <t>18246823921247420</t>
  </si>
  <si>
    <t>17889351597010410</t>
  </si>
  <si>
    <t>18020911168673860</t>
  </si>
  <si>
    <t>18042032050826608</t>
  </si>
  <si>
    <t>18125883163338920</t>
  </si>
  <si>
    <t>17876894613037360</t>
  </si>
  <si>
    <t>18081264814429220</t>
  </si>
  <si>
    <t>18011021768071480</t>
  </si>
  <si>
    <t>17895010376869250</t>
  </si>
  <si>
    <t>18000355925007610</t>
  </si>
  <si>
    <t>17996917160033550</t>
  </si>
  <si>
    <t>17892178037929920</t>
  </si>
  <si>
    <t>17879178447010840</t>
  </si>
  <si>
    <t>17852799114117880</t>
  </si>
  <si>
    <t>18041758954605980</t>
  </si>
  <si>
    <t>18248949181174880</t>
  </si>
  <si>
    <t>17927248226802770</t>
  </si>
  <si>
    <t>18009922810934350</t>
  </si>
  <si>
    <t>18027845756104060</t>
  </si>
  <si>
    <t>18093773470570540</t>
  </si>
  <si>
    <t>18154408069295032</t>
  </si>
  <si>
    <t>18000357086355270</t>
  </si>
  <si>
    <t>18031486360799800</t>
  </si>
  <si>
    <t>17928050597740170</t>
  </si>
  <si>
    <t>17997374918515880</t>
  </si>
  <si>
    <t>17993869841608550</t>
  </si>
  <si>
    <t>18052847986506040</t>
  </si>
  <si>
    <t>18004868477243600</t>
  </si>
  <si>
    <t>18025465018999768</t>
  </si>
  <si>
    <t>17947289897703490</t>
  </si>
  <si>
    <t>17871171812996430</t>
  </si>
  <si>
    <t>17899364378778660</t>
  </si>
  <si>
    <t>18038036644709460</t>
  </si>
  <si>
    <t>17866617990012710</t>
  </si>
  <si>
    <t>17946973001619180</t>
  </si>
  <si>
    <t>17908687616955630</t>
  </si>
  <si>
    <t>18051236218602120</t>
  </si>
  <si>
    <t>17947037102733840</t>
  </si>
  <si>
    <t>17847942525132650</t>
  </si>
  <si>
    <t>17852783616073820</t>
  </si>
  <si>
    <t>18274812724080128</t>
  </si>
  <si>
    <t>17986537766234900</t>
  </si>
  <si>
    <t>18028939664301820</t>
  </si>
  <si>
    <t>18393020500003940</t>
  </si>
  <si>
    <t>17950451720567980</t>
  </si>
  <si>
    <t>18005331716311040</t>
  </si>
  <si>
    <t>18078873667453552</t>
  </si>
  <si>
    <t>17987162144674910</t>
  </si>
  <si>
    <t>17914398929879580</t>
  </si>
  <si>
    <t>18027143717659500</t>
  </si>
  <si>
    <t>18020767732922808</t>
  </si>
  <si>
    <t>18096582910412320</t>
  </si>
  <si>
    <t>17964167792418960</t>
  </si>
  <si>
    <t>18012661340339020</t>
  </si>
  <si>
    <t>18069036754433440</t>
  </si>
  <si>
    <t>18040184170501048</t>
  </si>
  <si>
    <t>17981336657530540</t>
  </si>
  <si>
    <t>18068103730558048</t>
  </si>
  <si>
    <t>17858494119056620</t>
  </si>
  <si>
    <t>17934051758740000</t>
  </si>
  <si>
    <t>17851310667144140</t>
  </si>
  <si>
    <t>17988409751378860</t>
  </si>
  <si>
    <t>18093992257440420</t>
  </si>
  <si>
    <t>17991147806375630</t>
  </si>
  <si>
    <t>17961733610642600</t>
  </si>
  <si>
    <t>18017965631191280</t>
  </si>
  <si>
    <t>18006205925594940</t>
  </si>
  <si>
    <t>18322680748104960</t>
  </si>
  <si>
    <t>18161506906355780</t>
  </si>
  <si>
    <t>18009145877178070</t>
  </si>
  <si>
    <t>18326260111141528</t>
  </si>
  <si>
    <t>18035852578848700</t>
  </si>
  <si>
    <t>18374264788030340</t>
  </si>
  <si>
    <t>18076797160434528</t>
  </si>
  <si>
    <t>18011555233753350</t>
  </si>
  <si>
    <t>18433179928037768</t>
  </si>
  <si>
    <t>18019172657207900</t>
  </si>
  <si>
    <t>17953283378669890</t>
  </si>
  <si>
    <t>17957297879665980</t>
  </si>
  <si>
    <t>17999651488933050</t>
  </si>
  <si>
    <t>17888169656929850</t>
  </si>
  <si>
    <t>17908031309860940</t>
  </si>
  <si>
    <t>18339095488187008</t>
  </si>
  <si>
    <t>17886591842902100</t>
  </si>
  <si>
    <t>17916359303713180</t>
  </si>
  <si>
    <t>17995227077174790</t>
  </si>
  <si>
    <t>17883202947026600</t>
  </si>
  <si>
    <t>18016321205137560</t>
  </si>
  <si>
    <t>17992662110108320</t>
  </si>
  <si>
    <t>18012827660251040</t>
  </si>
  <si>
    <t>18262942579212400</t>
  </si>
  <si>
    <t>18020887906807368</t>
  </si>
  <si>
    <t>17994085286151480</t>
  </si>
  <si>
    <t>18111692167374440</t>
  </si>
  <si>
    <t>17973063854611810</t>
  </si>
  <si>
    <t>18006045842459210</t>
  </si>
  <si>
    <t>18031935995334700</t>
  </si>
  <si>
    <t>17866494288104960</t>
  </si>
  <si>
    <t>18018142024640200</t>
  </si>
  <si>
    <t>17976596195202580</t>
  </si>
  <si>
    <t>18085441636446020</t>
  </si>
  <si>
    <t>18046182142442472</t>
  </si>
  <si>
    <t>18284140870149832</t>
  </si>
  <si>
    <t>17993490164287220</t>
  </si>
  <si>
    <t>18015784696803220</t>
  </si>
  <si>
    <t>18085516138390872</t>
  </si>
  <si>
    <t>18325004686112192</t>
  </si>
  <si>
    <t>18018044605731808</t>
  </si>
  <si>
    <t>17861696262003560</t>
  </si>
  <si>
    <t>17918784344793270</t>
  </si>
  <si>
    <t>18008279213290200</t>
  </si>
  <si>
    <t>18003214117898490</t>
  </si>
  <si>
    <t>18035703730793768</t>
  </si>
  <si>
    <t>18056415403582200</t>
  </si>
  <si>
    <t>17978276237319390</t>
  </si>
  <si>
    <t>17992833383545510</t>
  </si>
  <si>
    <t>17855541303070620</t>
  </si>
  <si>
    <t>18029995072729632</t>
  </si>
  <si>
    <t>18039622690870300</t>
  </si>
  <si>
    <t>17845577586142270</t>
  </si>
  <si>
    <t>17953206515625880</t>
  </si>
  <si>
    <t>17877311840866080</t>
  </si>
  <si>
    <t>17993467922116570</t>
  </si>
  <si>
    <t>17983837967582230</t>
  </si>
  <si>
    <t>17931056525767640</t>
  </si>
  <si>
    <t>18010383385692240</t>
  </si>
  <si>
    <t>18049635760470860</t>
  </si>
  <si>
    <t>17926915709842580</t>
  </si>
  <si>
    <t>18057631312430680</t>
  </si>
  <si>
    <t>18025537192589160</t>
  </si>
  <si>
    <t>18402826240045160</t>
  </si>
  <si>
    <t>18435376144047280</t>
  </si>
  <si>
    <t>17865950301058050</t>
  </si>
  <si>
    <t>18048695035706232</t>
  </si>
  <si>
    <t>18003480854246830</t>
  </si>
  <si>
    <t>18229216597215728</t>
  </si>
  <si>
    <t>18036595315818540</t>
  </si>
  <si>
    <t>17912543027832630</t>
  </si>
  <si>
    <t>18088831828450420</t>
  </si>
  <si>
    <t>17919230615929110</t>
  </si>
  <si>
    <t>17845684122051690</t>
  </si>
  <si>
    <t>18080297707429088</t>
  </si>
  <si>
    <t>18071025565420928</t>
  </si>
  <si>
    <t>18017356247038912</t>
  </si>
  <si>
    <t>17979571274626630</t>
  </si>
  <si>
    <t>17993541812341500</t>
  </si>
  <si>
    <t>18010776515437230</t>
  </si>
  <si>
    <t>17986006820651940</t>
  </si>
  <si>
    <t>18057883396475080</t>
  </si>
  <si>
    <t>18030989011899240</t>
  </si>
  <si>
    <t>18065289607558120</t>
  </si>
  <si>
    <t>17865892956011040</t>
  </si>
  <si>
    <t>18002275271195350</t>
  </si>
  <si>
    <t>17934932879821310</t>
  </si>
  <si>
    <t>18018761546093912</t>
  </si>
  <si>
    <t>18426711487029220</t>
  </si>
  <si>
    <t>18022125823730520</t>
  </si>
  <si>
    <t>18028596790648840</t>
  </si>
  <si>
    <t>18050155723494820</t>
  </si>
  <si>
    <t>17901748124831930</t>
  </si>
  <si>
    <t>18010086358766310</t>
  </si>
  <si>
    <t>17993085062023490</t>
  </si>
  <si>
    <t>17994033344647990</t>
  </si>
  <si>
    <t>18309784489127920</t>
  </si>
  <si>
    <t>18038494618742380</t>
  </si>
  <si>
    <t>18004446730880660</t>
  </si>
  <si>
    <t>17987927612663890</t>
  </si>
  <si>
    <t>17937130007835720</t>
  </si>
  <si>
    <t>18029347387759980</t>
  </si>
  <si>
    <t>18000870542040900</t>
  </si>
  <si>
    <t>17860116402111750</t>
  </si>
  <si>
    <t>17939518131005320</t>
  </si>
  <si>
    <t>17889637034852960</t>
  </si>
  <si>
    <t>17923355660905270</t>
  </si>
  <si>
    <t>18011439781807850</t>
  </si>
  <si>
    <t>17866087107139450</t>
  </si>
  <si>
    <t>17982443363468470</t>
  </si>
  <si>
    <t>18024430631044872</t>
  </si>
  <si>
    <t>18036141583492088</t>
  </si>
  <si>
    <t>17948290502805540</t>
  </si>
  <si>
    <t>17847038241218480</t>
  </si>
  <si>
    <t>18409541872001992</t>
  </si>
  <si>
    <t>17995631948318220</t>
  </si>
  <si>
    <t>17915184557820920</t>
  </si>
  <si>
    <t>17992120748217650</t>
  </si>
  <si>
    <t>17970570629534250</t>
  </si>
  <si>
    <t>17987573174654200</t>
  </si>
  <si>
    <t>18338393959115300</t>
  </si>
  <si>
    <t>17967300962606210</t>
  </si>
  <si>
    <t>17874391343933760</t>
  </si>
  <si>
    <t>18391043422026608</t>
  </si>
  <si>
    <t>17958978800494850</t>
  </si>
  <si>
    <t>17913957650837940</t>
  </si>
  <si>
    <t>17962242209622190</t>
  </si>
  <si>
    <t>18052309333462088</t>
  </si>
  <si>
    <t>18421079215019220</t>
  </si>
  <si>
    <t>18038424424544272</t>
  </si>
  <si>
    <t>17897496794818020</t>
  </si>
  <si>
    <t>17997757331440780</t>
  </si>
  <si>
    <t>17998268033597470</t>
  </si>
  <si>
    <t>18040482478709992</t>
  </si>
  <si>
    <t>18000565415025650</t>
  </si>
  <si>
    <t>18343380637129160</t>
  </si>
  <si>
    <t>18022459279744768</t>
  </si>
  <si>
    <t>18428610226046020</t>
  </si>
  <si>
    <t>18350899801072352</t>
  </si>
  <si>
    <t>17988139850322570</t>
  </si>
  <si>
    <t>17999036935934070</t>
  </si>
  <si>
    <t>18048210688510368</t>
  </si>
  <si>
    <t>17945186342656850</t>
  </si>
  <si>
    <t>17848288158027500</t>
  </si>
  <si>
    <t>17980370162560870</t>
  </si>
  <si>
    <t>18015279046670448</t>
  </si>
  <si>
    <t>18041364517667000</t>
  </si>
  <si>
    <t>17992911274908720</t>
  </si>
  <si>
    <t>17908606670779910</t>
  </si>
  <si>
    <t>18007938728415140</t>
  </si>
  <si>
    <t>17930150594639300</t>
  </si>
  <si>
    <t>18194748118287088</t>
  </si>
  <si>
    <t>17984168102412400</t>
  </si>
  <si>
    <t>18250201123167300</t>
  </si>
  <si>
    <t>17842081149036150</t>
  </si>
  <si>
    <t>17903657564881680</t>
  </si>
  <si>
    <t>17993045996237710</t>
  </si>
  <si>
    <t>18267184525169392</t>
  </si>
  <si>
    <t>18012025241363660</t>
  </si>
  <si>
    <t>17986108916624570</t>
  </si>
  <si>
    <t>18243507103224352</t>
  </si>
  <si>
    <t>17972649686401230</t>
  </si>
  <si>
    <t>18003747878565420</t>
  </si>
  <si>
    <t>17998326266105890</t>
  </si>
  <si>
    <t>18090625342329112</t>
  </si>
  <si>
    <t>18309863563145180</t>
  </si>
  <si>
    <t>17850369318012360</t>
  </si>
  <si>
    <t>17923756988778010</t>
  </si>
  <si>
    <t>18019895729328600</t>
  </si>
  <si>
    <t>18060872422576152</t>
  </si>
  <si>
    <t>17865745247964190</t>
  </si>
  <si>
    <t>18087593524359400</t>
  </si>
  <si>
    <t>17996958572382440</t>
  </si>
  <si>
    <t>18007323545242300</t>
  </si>
  <si>
    <t>18029714578916352</t>
  </si>
  <si>
    <t>17888909043022000</t>
  </si>
  <si>
    <t>18000844366866550</t>
  </si>
  <si>
    <t>18199741093252232</t>
  </si>
  <si>
    <t>18023134666654680</t>
  </si>
  <si>
    <t>18026590276611488</t>
  </si>
  <si>
    <t>17958009122770820</t>
  </si>
  <si>
    <t>17985824318454920</t>
  </si>
  <si>
    <t>17935203068846590</t>
  </si>
  <si>
    <t>17983755866343590</t>
  </si>
  <si>
    <t>18011735656688260</t>
  </si>
  <si>
    <t>17895955055894410</t>
  </si>
  <si>
    <t>18037905460552740</t>
  </si>
  <si>
    <t>17928033518887390</t>
  </si>
  <si>
    <t>17941357370773810</t>
  </si>
  <si>
    <t>18053816290638420</t>
  </si>
  <si>
    <t>18002555915088760</t>
  </si>
  <si>
    <t>17984173319652540</t>
  </si>
  <si>
    <t>18004549957806000</t>
  </si>
  <si>
    <t>17988894125056930</t>
  </si>
  <si>
    <t>17865637952915520</t>
  </si>
  <si>
    <t>17990796614480660</t>
  </si>
  <si>
    <t>17979822107177270</t>
  </si>
  <si>
    <t>17990452742207030</t>
  </si>
  <si>
    <t>18296770963087768</t>
  </si>
  <si>
    <t>17998197137052900</t>
  </si>
  <si>
    <t>18069444169490460</t>
  </si>
  <si>
    <t>17936055506733020</t>
  </si>
  <si>
    <t>18304067551101300</t>
  </si>
  <si>
    <t>18033726292566672</t>
  </si>
  <si>
    <t>18027600901911912</t>
  </si>
  <si>
    <t>17979701906458800</t>
  </si>
  <si>
    <t>17884447172864810</t>
  </si>
  <si>
    <t>18001464655816000</t>
  </si>
  <si>
    <t>18033887533717140</t>
  </si>
  <si>
    <t>17959085165467420</t>
  </si>
  <si>
    <t>18033739897513712</t>
  </si>
  <si>
    <t>17870479847945990</t>
  </si>
  <si>
    <t>18405582385068728</t>
  </si>
  <si>
    <t>17987841707011920</t>
  </si>
  <si>
    <t>17863076637132790</t>
  </si>
  <si>
    <t>Sorteo</t>
  </si>
  <si>
    <t>🧠 
Visualizá el impacto de los contenidos publicados en Instagram entre 2023 y 2025. Explorá interacciones, rendimiento por franja horaria, tipo de publicación y evolución de métricas clave. Aplicá filtros dinámicos para obtener insights accionables y optimizar la estrategia digital del medio.
| Contraseña: 7891 |</t>
  </si>
  <si>
    <t>La escala de tiempo modifica ambos gráficos en base a trimestres.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</si>
</sst>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yy;@"/>
    <numFmt numFmtId="165" formatCode="dd/mm/yyyy;@"/>
    <numFmt numFmtId="166" formatCode="[$-F400]h:mm:ss\ AM/PM"/>
    <numFmt numFmtId="167" formatCode="#,#00,\ &quot;K&quot;"/>
    <numFmt numFmtId="168" formatCode="mmmm\ yyyy"/>
  </numFmts>
  <fonts count="38" x14ac:knownFonts="1">
    <font>
      <sz val="11"/>
      <color theme="1"/>
      <name val="Calibri"/>
      <family val="2"/>
      <scheme val="minor"/>
    </font>
    <font>
      <sz val="11"/>
      <color theme="1"/>
      <name val="D-DIN-PRO"/>
      <family val="2"/>
    </font>
    <font>
      <u/>
      <sz val="11"/>
      <color theme="10"/>
      <name val="Calibri"/>
      <family val="2"/>
    </font>
    <font>
      <b/>
      <sz val="11"/>
      <color theme="1"/>
      <name val="D-DIN-PRO"/>
      <family val="2"/>
    </font>
    <font>
      <b/>
      <sz val="14"/>
      <color theme="1"/>
      <name val="D-DIN-PRO"/>
      <family val="2"/>
    </font>
    <font>
      <b/>
      <sz val="24"/>
      <color theme="1"/>
      <name val="D-DIN-PRO"/>
      <family val="2"/>
    </font>
    <font>
      <sz val="8"/>
      <name val="Calibri"/>
      <family val="2"/>
      <scheme val="minor"/>
    </font>
    <font>
      <sz val="11"/>
      <color theme="1"/>
      <name val="Calibri"/>
      <family val="2"/>
      <scheme val="minor"/>
    </font>
    <font>
      <sz val="14"/>
      <color theme="1"/>
      <name val="D-DIN-PRO"/>
      <family val="2"/>
    </font>
    <font>
      <b/>
      <sz val="11"/>
      <color theme="1"/>
      <name val="Calibri"/>
      <family val="2"/>
      <scheme val="minor"/>
    </font>
    <font>
      <b/>
      <sz val="12"/>
      <color theme="1"/>
      <name val="D-DIN-PRO"/>
      <family val="2"/>
    </font>
    <font>
      <b/>
      <sz val="11"/>
      <color rgb="FF00B050"/>
      <name val="D-DIN-PRO"/>
      <family val="2"/>
    </font>
    <font>
      <b/>
      <sz val="11"/>
      <color rgb="FFFF0000"/>
      <name val="D-DIN-PRO"/>
      <family val="2"/>
    </font>
    <font>
      <b/>
      <sz val="11"/>
      <color theme="0"/>
      <name val="D-DIN-PRO"/>
      <family val="2"/>
    </font>
    <font>
      <b/>
      <sz val="16"/>
      <color theme="0"/>
      <name val="D-DIN-PRO"/>
      <family val="2"/>
    </font>
    <font>
      <i/>
      <sz val="9"/>
      <color theme="1"/>
      <name val="D-DIN-PRO"/>
      <family val="2"/>
    </font>
    <font>
      <u/>
      <sz val="11"/>
      <color theme="1"/>
      <name val="D-DIN-PRO"/>
      <family val="2"/>
    </font>
    <font>
      <b/>
      <sz val="11"/>
      <color rgb="FF0AB178"/>
      <name val="D-DIN-PRO"/>
      <family val="2"/>
    </font>
    <font>
      <sz val="12"/>
      <color theme="1"/>
      <name val="D-DIN-PRO"/>
      <family val="2"/>
    </font>
    <font>
      <u/>
      <sz val="11"/>
      <color theme="10"/>
      <name val="Calibri"/>
      <family val="2"/>
      <scheme val="minor"/>
    </font>
    <font>
      <i/>
      <sz val="8"/>
      <color theme="1"/>
      <name val="D-DIN-PRO"/>
      <family val="2"/>
    </font>
    <font>
      <sz val="16"/>
      <color theme="1"/>
      <name val="D-DIN-PRO"/>
      <family val="2"/>
    </font>
    <font>
      <b/>
      <sz val="16"/>
      <color theme="1"/>
      <name val="D-DIN-PRO"/>
      <family val="2"/>
    </font>
    <font>
      <b/>
      <sz val="12"/>
      <name val="D-DIN-PRO"/>
      <family val="2"/>
    </font>
    <font>
      <u/>
      <sz val="11"/>
      <color theme="10"/>
      <name val="D-DIN-PRO"/>
      <family val="2"/>
    </font>
    <font>
      <sz val="10"/>
      <color theme="1"/>
      <name val="D-DIN-PRO"/>
      <family val="2"/>
    </font>
    <font>
      <b/>
      <sz val="20"/>
      <color theme="1"/>
      <name val="D-DIN-PRO"/>
      <family val="2"/>
    </font>
    <font>
      <b/>
      <sz val="14"/>
      <color rgb="FFC58EF6"/>
      <name val="D-DIN-PRO"/>
      <family val="2"/>
    </font>
    <font>
      <b/>
      <sz val="28"/>
      <color theme="1"/>
      <name val="D-DIN-PRO"/>
      <family val="2"/>
    </font>
    <font>
      <b/>
      <sz val="10"/>
      <color rgb="FFC58EF6"/>
      <name val="D-DIN-PRO"/>
      <family val="2"/>
    </font>
    <font>
      <b/>
      <sz val="10"/>
      <name val="D-DIN-PRO"/>
      <family val="2"/>
    </font>
    <font>
      <b/>
      <sz val="10"/>
      <color rgb="FFFFC400"/>
      <name val="D-DIN-PRO"/>
      <family val="2"/>
    </font>
    <font>
      <b/>
      <sz val="10"/>
      <color rgb="FF0AB178"/>
      <name val="D-DIN-PRO"/>
      <family val="2"/>
    </font>
    <font>
      <i/>
      <sz val="11"/>
      <color theme="1"/>
      <name val="D-DIN-PRO"/>
      <family val="2"/>
    </font>
    <font>
      <b/>
      <sz val="30"/>
      <color theme="1"/>
      <name val="D-DIN-PRO"/>
      <family val="2"/>
    </font>
    <font>
      <b/>
      <sz val="14"/>
      <name val="D-DIN-PRO"/>
      <family val="2"/>
    </font>
    <font>
      <b/>
      <sz val="22"/>
      <color theme="1"/>
      <name val="D-DIN-PRO"/>
      <family val="2"/>
    </font>
    <font>
      <sz val="18"/>
      <name val="D-DIN-PRO"/>
      <family val="2"/>
    </font>
  </fonts>
  <fills count="15">
    <fill>
      <patternFill patternType="none"/>
    </fill>
    <fill>
      <patternFill patternType="gray125"/>
    </fill>
    <fill>
      <patternFill patternType="solid">
        <fgColor theme="0"/>
        <bgColor indexed="64"/>
      </patternFill>
    </fill>
    <fill>
      <patternFill patternType="solid">
        <fgColor rgb="FFFFC400"/>
        <bgColor indexed="64"/>
      </patternFill>
    </fill>
    <fill>
      <patternFill patternType="solid">
        <fgColor rgb="FFC58EF6"/>
        <bgColor indexed="64"/>
      </patternFill>
    </fill>
    <fill>
      <patternFill patternType="solid">
        <fgColor rgb="FF0AB178"/>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75F7CC"/>
        <bgColor indexed="64"/>
      </patternFill>
    </fill>
    <fill>
      <patternFill patternType="solid">
        <fgColor rgb="FFFFE48F"/>
        <bgColor indexed="64"/>
      </patternFill>
    </fill>
    <fill>
      <patternFill patternType="solid">
        <fgColor rgb="FFD7FDF0"/>
        <bgColor indexed="64"/>
      </patternFill>
    </fill>
    <fill>
      <patternFill patternType="solid">
        <fgColor rgb="FFFFF6D9"/>
        <bgColor indexed="64"/>
      </patternFill>
    </fill>
    <fill>
      <patternFill patternType="solid">
        <fgColor rgb="FFEDDCFC"/>
        <bgColor indexed="64"/>
      </patternFill>
    </fill>
    <fill>
      <patternFill patternType="solid">
        <fgColor rgb="FFF9F4FE"/>
        <bgColor indexed="64"/>
      </patternFill>
    </fill>
  </fills>
  <borders count="25">
    <border>
      <left/>
      <right/>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auto="1"/>
      </top>
      <bottom style="thin">
        <color auto="1"/>
      </bottom>
      <diagonal/>
    </border>
  </borders>
  <cellStyleXfs count="4">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applyNumberFormat="0" applyFill="0" applyBorder="0" applyAlignment="0" applyProtection="0"/>
  </cellStyleXfs>
  <cellXfs count="261">
    <xf numFmtId="0" fontId="0" fillId="0" borderId="0" xfId="0"/>
    <xf numFmtId="0" fontId="1"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xf numFmtId="0" fontId="1" fillId="0" borderId="3" xfId="0" applyFont="1" applyBorder="1"/>
    <xf numFmtId="0" fontId="1" fillId="0" borderId="2" xfId="1" applyFont="1" applyBorder="1" applyAlignment="1" applyProtection="1"/>
    <xf numFmtId="2" fontId="1" fillId="0" borderId="1" xfId="0" applyNumberFormat="1" applyFont="1" applyBorder="1"/>
    <xf numFmtId="164" fontId="1" fillId="0" borderId="2" xfId="0" applyNumberFormat="1" applyFont="1" applyBorder="1" applyAlignment="1">
      <alignment horizontal="center" vertical="center" wrapText="1"/>
    </xf>
    <xf numFmtId="14" fontId="1" fillId="0" borderId="2" xfId="0" applyNumberFormat="1" applyFont="1" applyBorder="1" applyAlignment="1">
      <alignment horizontal="left"/>
    </xf>
    <xf numFmtId="165" fontId="1" fillId="0" borderId="2" xfId="0" applyNumberFormat="1" applyFont="1" applyBorder="1" applyAlignment="1">
      <alignment horizontal="left"/>
    </xf>
    <xf numFmtId="166" fontId="1" fillId="0" borderId="2" xfId="0" applyNumberFormat="1" applyFont="1" applyBorder="1" applyAlignment="1">
      <alignment horizontal="left"/>
    </xf>
    <xf numFmtId="0" fontId="5" fillId="2" borderId="0" xfId="0" applyFont="1" applyFill="1" applyAlignment="1">
      <alignment vertical="center"/>
    </xf>
    <xf numFmtId="0" fontId="4" fillId="0" borderId="0" xfId="0" applyFont="1" applyAlignment="1">
      <alignment vertical="center"/>
    </xf>
    <xf numFmtId="14" fontId="0" fillId="0" borderId="0" xfId="0" applyNumberFormat="1"/>
    <xf numFmtId="166" fontId="0" fillId="0" borderId="0" xfId="0" applyNumberFormat="1"/>
    <xf numFmtId="10" fontId="0" fillId="0" borderId="0" xfId="0" applyNumberFormat="1"/>
    <xf numFmtId="0" fontId="0" fillId="0" borderId="9" xfId="0" applyBorder="1"/>
    <xf numFmtId="0" fontId="0" fillId="0" borderId="10" xfId="0" applyBorder="1"/>
    <xf numFmtId="0" fontId="0" fillId="0" borderId="11" xfId="0" applyBorder="1"/>
    <xf numFmtId="0" fontId="3" fillId="4" borderId="13" xfId="0" applyFont="1" applyFill="1" applyBorder="1" applyAlignment="1">
      <alignment vertical="center" wrapText="1"/>
    </xf>
    <xf numFmtId="0" fontId="1" fillId="2" borderId="8" xfId="0" applyFont="1" applyFill="1" applyBorder="1" applyAlignment="1">
      <alignment vertical="center" wrapText="1"/>
    </xf>
    <xf numFmtId="0" fontId="1" fillId="2" borderId="0" xfId="0" applyFont="1" applyFill="1" applyAlignment="1">
      <alignment vertical="center" wrapText="1"/>
    </xf>
    <xf numFmtId="0" fontId="1" fillId="2" borderId="5" xfId="0" applyFont="1" applyFill="1" applyBorder="1" applyAlignment="1">
      <alignment vertical="center" wrapText="1"/>
    </xf>
    <xf numFmtId="0" fontId="0" fillId="0" borderId="0" xfId="0" applyAlignment="1">
      <alignment horizontal="left"/>
    </xf>
    <xf numFmtId="0" fontId="9" fillId="0" borderId="0" xfId="0" applyFont="1"/>
    <xf numFmtId="0" fontId="9" fillId="0" borderId="0" xfId="0" applyFont="1" applyAlignment="1">
      <alignment horizontal="center" vertical="center" wrapText="1"/>
    </xf>
    <xf numFmtId="10" fontId="1" fillId="0" borderId="0" xfId="2" applyNumberFormat="1" applyFont="1" applyFill="1" applyBorder="1" applyAlignment="1">
      <alignment vertical="center" wrapText="1"/>
    </xf>
    <xf numFmtId="10" fontId="1" fillId="0" borderId="10" xfId="2" applyNumberFormat="1" applyFont="1" applyFill="1" applyBorder="1" applyAlignment="1">
      <alignment vertical="center" wrapText="1"/>
    </xf>
    <xf numFmtId="0" fontId="5" fillId="3" borderId="6" xfId="0" applyFont="1" applyFill="1" applyBorder="1" applyAlignment="1">
      <alignment vertical="center"/>
    </xf>
    <xf numFmtId="9" fontId="1" fillId="0" borderId="0" xfId="2" applyFont="1" applyFill="1" applyBorder="1" applyAlignment="1">
      <alignment horizontal="center" vertical="center" wrapText="1"/>
    </xf>
    <xf numFmtId="9" fontId="1" fillId="0" borderId="0" xfId="2" applyFont="1" applyFill="1" applyBorder="1" applyAlignment="1">
      <alignment vertical="center" wrapText="1"/>
    </xf>
    <xf numFmtId="9" fontId="1" fillId="0" borderId="0" xfId="2" applyFont="1" applyFill="1" applyBorder="1" applyAlignment="1">
      <alignment horizontal="right" vertical="center" wrapText="1"/>
    </xf>
    <xf numFmtId="0" fontId="5" fillId="3" borderId="7" xfId="0" applyFont="1" applyFill="1" applyBorder="1" applyAlignment="1">
      <alignment vertical="center"/>
    </xf>
    <xf numFmtId="0" fontId="5" fillId="3" borderId="8" xfId="0" applyFont="1" applyFill="1" applyBorder="1" applyAlignment="1">
      <alignment vertical="center"/>
    </xf>
    <xf numFmtId="0" fontId="5" fillId="3" borderId="0" xfId="0" applyFont="1" applyFill="1" applyAlignment="1">
      <alignment vertical="center"/>
    </xf>
    <xf numFmtId="0" fontId="4" fillId="3" borderId="6" xfId="0" applyFont="1" applyFill="1" applyBorder="1" applyAlignment="1">
      <alignment vertical="center"/>
    </xf>
    <xf numFmtId="0" fontId="4" fillId="3" borderId="0" xfId="0" applyFont="1" applyFill="1" applyAlignment="1">
      <alignment vertical="center"/>
    </xf>
    <xf numFmtId="0" fontId="4" fillId="3" borderId="6" xfId="0" applyFont="1" applyFill="1" applyBorder="1" applyAlignment="1">
      <alignment horizontal="center" vertical="center"/>
    </xf>
    <xf numFmtId="0" fontId="4" fillId="3" borderId="0" xfId="0" applyFont="1" applyFill="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0" fillId="0" borderId="0" xfId="0" pivotButton="1"/>
    <xf numFmtId="1" fontId="0" fillId="0" borderId="0" xfId="0" applyNumberFormat="1"/>
    <xf numFmtId="0" fontId="0" fillId="0" borderId="0" xfId="0" applyAlignment="1">
      <alignment horizontal="left" indent="1"/>
    </xf>
    <xf numFmtId="167" fontId="0" fillId="0" borderId="0" xfId="0" applyNumberFormat="1"/>
    <xf numFmtId="9" fontId="0" fillId="0" borderId="0" xfId="0" applyNumberFormat="1"/>
    <xf numFmtId="0" fontId="1" fillId="0" borderId="0" xfId="0" applyFont="1" applyAlignment="1">
      <alignment vertical="center"/>
    </xf>
    <xf numFmtId="0" fontId="15" fillId="0" borderId="10" xfId="0" applyFont="1" applyBorder="1" applyAlignment="1">
      <alignment horizontal="center" vertical="center" wrapText="1"/>
    </xf>
    <xf numFmtId="0" fontId="1" fillId="0" borderId="10" xfId="0" applyFont="1" applyBorder="1" applyAlignment="1">
      <alignment vertical="center"/>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horizontal="center" vertical="center"/>
    </xf>
    <xf numFmtId="0" fontId="1" fillId="0" borderId="10" xfId="0" applyFont="1" applyBorder="1" applyAlignment="1">
      <alignment horizontal="center" vertical="center" wrapText="1"/>
    </xf>
    <xf numFmtId="14" fontId="3" fillId="0" borderId="0" xfId="0" applyNumberFormat="1" applyFont="1" applyAlignment="1">
      <alignment horizontal="center" vertical="center" wrapText="1"/>
    </xf>
    <xf numFmtId="22" fontId="1" fillId="0" borderId="0" xfId="0" applyNumberFormat="1" applyFont="1" applyAlignment="1">
      <alignment vertical="center" wrapText="1"/>
    </xf>
    <xf numFmtId="0" fontId="24" fillId="0" borderId="0" xfId="3" applyFont="1" applyFill="1" applyBorder="1" applyAlignment="1">
      <alignment vertical="center" wrapText="1"/>
    </xf>
    <xf numFmtId="14" fontId="1" fillId="0" borderId="0" xfId="0" applyNumberFormat="1" applyFont="1" applyAlignment="1">
      <alignment horizontal="center" vertical="center" wrapText="1"/>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4" fillId="0" borderId="6" xfId="0" applyFont="1" applyBorder="1" applyAlignment="1">
      <alignment vertical="center"/>
    </xf>
    <xf numFmtId="0" fontId="10" fillId="0" borderId="10" xfId="0" applyFont="1" applyBorder="1" applyAlignment="1">
      <alignment horizontal="center" vertical="center"/>
    </xf>
    <xf numFmtId="0" fontId="1" fillId="0" borderId="6" xfId="0" applyFont="1" applyBorder="1"/>
    <xf numFmtId="0" fontId="10" fillId="0" borderId="10" xfId="0" applyFont="1" applyBorder="1" applyAlignment="1">
      <alignment vertical="center"/>
    </xf>
    <xf numFmtId="0" fontId="1" fillId="0" borderId="6" xfId="0" applyFont="1" applyBorder="1" applyAlignment="1">
      <alignment vertical="center"/>
    </xf>
    <xf numFmtId="0" fontId="1" fillId="0" borderId="15" xfId="0" applyFont="1" applyBorder="1" applyAlignment="1">
      <alignment vertical="center"/>
    </xf>
    <xf numFmtId="0" fontId="1" fillId="0" borderId="4" xfId="0" applyFont="1" applyBorder="1"/>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5" xfId="0" applyFont="1" applyBorder="1"/>
    <xf numFmtId="0" fontId="1" fillId="0" borderId="11" xfId="0" applyFont="1" applyBorder="1"/>
    <xf numFmtId="0" fontId="1" fillId="0" borderId="8" xfId="0" applyFont="1" applyBorder="1"/>
    <xf numFmtId="0" fontId="1" fillId="0" borderId="9" xfId="0" applyFont="1" applyBorder="1"/>
    <xf numFmtId="0" fontId="13" fillId="0" borderId="6" xfId="0" applyFont="1" applyBorder="1" applyAlignment="1">
      <alignment vertical="center"/>
    </xf>
    <xf numFmtId="0" fontId="13" fillId="0" borderId="10" xfId="0" applyFont="1" applyBorder="1" applyAlignment="1">
      <alignment horizontal="center" vertical="center"/>
    </xf>
    <xf numFmtId="0" fontId="1" fillId="0" borderId="6" xfId="0" applyFont="1" applyBorder="1" applyAlignment="1">
      <alignment vertical="center" wrapText="1"/>
    </xf>
    <xf numFmtId="0" fontId="1" fillId="0" borderId="10" xfId="0" applyFont="1" applyBorder="1" applyAlignment="1">
      <alignment horizontal="center" vertical="center"/>
    </xf>
    <xf numFmtId="0" fontId="16" fillId="0" borderId="0" xfId="0" applyFont="1" applyAlignment="1">
      <alignment vertical="center"/>
    </xf>
    <xf numFmtId="0" fontId="1" fillId="0" borderId="10" xfId="0" applyFont="1" applyBorder="1" applyAlignment="1">
      <alignment vertical="center" wrapText="1"/>
    </xf>
    <xf numFmtId="0" fontId="10" fillId="0" borderId="10" xfId="0" applyFont="1" applyBorder="1" applyAlignment="1">
      <alignment horizontal="center" vertical="center" wrapText="1"/>
    </xf>
    <xf numFmtId="0" fontId="3" fillId="0" borderId="10" xfId="0" applyFont="1" applyBorder="1" applyAlignment="1">
      <alignment vertical="center" wrapText="1"/>
    </xf>
    <xf numFmtId="0" fontId="1" fillId="0" borderId="4" xfId="0" applyFont="1" applyBorder="1" applyAlignment="1">
      <alignment vertical="center" wrapText="1"/>
    </xf>
    <xf numFmtId="0" fontId="1" fillId="0" borderId="11" xfId="0" applyFont="1" applyBorder="1" applyAlignment="1">
      <alignment vertical="center" wrapText="1"/>
    </xf>
    <xf numFmtId="0" fontId="1" fillId="7" borderId="3" xfId="0" applyFont="1" applyFill="1" applyBorder="1"/>
    <xf numFmtId="0" fontId="1" fillId="7" borderId="0" xfId="0" applyFont="1" applyFill="1"/>
    <xf numFmtId="0" fontId="1" fillId="7" borderId="0" xfId="0" applyFont="1" applyFill="1" applyAlignment="1">
      <alignment horizontal="center" vertical="center" wrapText="1"/>
    </xf>
    <xf numFmtId="0" fontId="1" fillId="7" borderId="1" xfId="0" applyFont="1" applyFill="1" applyBorder="1"/>
    <xf numFmtId="1" fontId="1" fillId="0" borderId="0" xfId="0" applyNumberFormat="1" applyFont="1" applyAlignment="1">
      <alignment horizontal="center" vertical="center" wrapText="1"/>
    </xf>
    <xf numFmtId="0" fontId="1" fillId="7" borderId="17" xfId="0" applyFont="1" applyFill="1" applyBorder="1"/>
    <xf numFmtId="0" fontId="1" fillId="7" borderId="18" xfId="0" applyFont="1" applyFill="1" applyBorder="1"/>
    <xf numFmtId="0" fontId="1" fillId="7" borderId="19" xfId="0" applyFont="1" applyFill="1" applyBorder="1"/>
    <xf numFmtId="0" fontId="1" fillId="7" borderId="20" xfId="0" applyFont="1" applyFill="1" applyBorder="1"/>
    <xf numFmtId="0" fontId="1" fillId="7" borderId="16" xfId="0" applyFont="1" applyFill="1" applyBorder="1"/>
    <xf numFmtId="0" fontId="1" fillId="7" borderId="21" xfId="0" applyFont="1" applyFill="1" applyBorder="1"/>
    <xf numFmtId="0" fontId="1" fillId="7"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9" fontId="1" fillId="7" borderId="0" xfId="2" applyFont="1" applyFill="1" applyBorder="1"/>
    <xf numFmtId="0" fontId="1" fillId="9" borderId="22" xfId="0" applyFont="1" applyFill="1" applyBorder="1"/>
    <xf numFmtId="0" fontId="1" fillId="9" borderId="15" xfId="0" applyFont="1" applyFill="1" applyBorder="1"/>
    <xf numFmtId="0" fontId="0" fillId="9" borderId="15" xfId="0" applyFill="1" applyBorder="1"/>
    <xf numFmtId="0" fontId="1" fillId="9" borderId="23" xfId="0" applyFont="1" applyFill="1" applyBorder="1"/>
    <xf numFmtId="0" fontId="1" fillId="0" borderId="0" xfId="0" applyFont="1" applyAlignment="1">
      <alignment horizontal="left" vertical="center" wrapText="1"/>
    </xf>
    <xf numFmtId="0" fontId="1" fillId="0" borderId="0" xfId="0" applyFont="1" applyAlignment="1">
      <alignment horizontal="right" vertical="center" wrapText="1"/>
    </xf>
    <xf numFmtId="1" fontId="1" fillId="0" borderId="0" xfId="0" applyNumberFormat="1" applyFont="1" applyAlignment="1">
      <alignment horizontal="right" vertical="center" wrapText="1"/>
    </xf>
    <xf numFmtId="1" fontId="1" fillId="0" borderId="0" xfId="0" applyNumberFormat="1" applyFont="1" applyAlignment="1">
      <alignment vertical="center" wrapText="1"/>
    </xf>
    <xf numFmtId="0" fontId="8" fillId="7" borderId="0" xfId="0" applyFont="1" applyFill="1" applyAlignment="1">
      <alignment vertical="center" wrapText="1"/>
    </xf>
    <xf numFmtId="0" fontId="4" fillId="7" borderId="1" xfId="0" applyFont="1" applyFill="1" applyBorder="1" applyAlignment="1">
      <alignment vertical="center" wrapText="1"/>
    </xf>
    <xf numFmtId="0" fontId="1" fillId="7" borderId="1" xfId="0" applyFont="1" applyFill="1" applyBorder="1" applyAlignment="1">
      <alignment vertical="center"/>
    </xf>
    <xf numFmtId="0" fontId="1" fillId="7" borderId="0" xfId="0" applyFont="1" applyFill="1" applyAlignment="1">
      <alignment vertical="center"/>
    </xf>
    <xf numFmtId="0" fontId="13" fillId="0" borderId="0" xfId="0" applyFont="1" applyAlignment="1">
      <alignment horizontal="center" vertical="center" wrapText="1"/>
    </xf>
    <xf numFmtId="0" fontId="1" fillId="7" borderId="16" xfId="0" applyFont="1" applyFill="1" applyBorder="1" applyAlignment="1">
      <alignment vertical="center"/>
    </xf>
    <xf numFmtId="0" fontId="1" fillId="7" borderId="21" xfId="0" applyFont="1" applyFill="1" applyBorder="1" applyAlignment="1">
      <alignment vertical="center"/>
    </xf>
    <xf numFmtId="0" fontId="1" fillId="5" borderId="17" xfId="0" applyFont="1" applyFill="1" applyBorder="1"/>
    <xf numFmtId="0" fontId="1" fillId="5" borderId="18" xfId="0" applyFont="1" applyFill="1" applyBorder="1" applyAlignment="1">
      <alignment vertical="center"/>
    </xf>
    <xf numFmtId="0" fontId="1" fillId="5" borderId="19" xfId="0" applyFont="1" applyFill="1" applyBorder="1" applyAlignment="1">
      <alignment vertical="center"/>
    </xf>
    <xf numFmtId="0" fontId="1" fillId="5" borderId="3" xfId="0" applyFont="1" applyFill="1" applyBorder="1"/>
    <xf numFmtId="0" fontId="1" fillId="5" borderId="0" xfId="0" applyFont="1" applyFill="1" applyAlignment="1">
      <alignment vertical="center"/>
    </xf>
    <xf numFmtId="0" fontId="1" fillId="5" borderId="1" xfId="0" applyFont="1" applyFill="1" applyBorder="1" applyAlignment="1">
      <alignment vertical="center"/>
    </xf>
    <xf numFmtId="0" fontId="1" fillId="5" borderId="20" xfId="0" applyFont="1" applyFill="1" applyBorder="1"/>
    <xf numFmtId="0" fontId="1" fillId="5" borderId="16" xfId="0" applyFont="1" applyFill="1" applyBorder="1" applyAlignment="1">
      <alignment vertical="center"/>
    </xf>
    <xf numFmtId="0" fontId="1" fillId="5" borderId="21" xfId="0" applyFont="1" applyFill="1" applyBorder="1" applyAlignment="1">
      <alignment vertical="center"/>
    </xf>
    <xf numFmtId="0" fontId="18" fillId="7" borderId="0" xfId="0" applyFont="1" applyFill="1" applyAlignment="1">
      <alignment vertical="center" wrapText="1"/>
    </xf>
    <xf numFmtId="0" fontId="1" fillId="10" borderId="22" xfId="0" applyFont="1" applyFill="1" applyBorder="1" applyAlignment="1">
      <alignment vertical="center" wrapText="1"/>
    </xf>
    <xf numFmtId="0" fontId="5" fillId="10" borderId="15" xfId="0" applyFont="1" applyFill="1" applyBorder="1" applyAlignment="1">
      <alignment vertical="center" wrapText="1"/>
    </xf>
    <xf numFmtId="0" fontId="1" fillId="10" borderId="23" xfId="0" applyFont="1" applyFill="1" applyBorder="1" applyAlignment="1">
      <alignment vertical="center" wrapText="1"/>
    </xf>
    <xf numFmtId="0" fontId="1" fillId="7" borderId="17" xfId="0" applyFont="1" applyFill="1" applyBorder="1" applyAlignment="1">
      <alignment vertical="center" wrapText="1"/>
    </xf>
    <xf numFmtId="0" fontId="18" fillId="7" borderId="18" xfId="0" applyFont="1" applyFill="1" applyBorder="1" applyAlignment="1">
      <alignment vertical="center" wrapText="1"/>
    </xf>
    <xf numFmtId="0" fontId="18" fillId="7" borderId="18" xfId="0" applyFont="1" applyFill="1" applyBorder="1" applyAlignment="1">
      <alignment horizontal="center" vertical="center" wrapText="1"/>
    </xf>
    <xf numFmtId="0" fontId="1" fillId="7" borderId="19" xfId="0" applyFont="1" applyFill="1" applyBorder="1" applyAlignment="1">
      <alignment vertical="center" wrapText="1"/>
    </xf>
    <xf numFmtId="0" fontId="1" fillId="7" borderId="3" xfId="0" applyFont="1" applyFill="1" applyBorder="1" applyAlignment="1">
      <alignment vertical="center" wrapText="1"/>
    </xf>
    <xf numFmtId="0" fontId="1" fillId="7" borderId="1" xfId="0" applyFont="1" applyFill="1" applyBorder="1" applyAlignment="1">
      <alignment vertical="center" wrapText="1"/>
    </xf>
    <xf numFmtId="0" fontId="1" fillId="7" borderId="20" xfId="0" applyFont="1" applyFill="1" applyBorder="1" applyAlignment="1">
      <alignment vertical="center" wrapText="1"/>
    </xf>
    <xf numFmtId="0" fontId="1" fillId="7" borderId="21" xfId="0" applyFont="1" applyFill="1" applyBorder="1" applyAlignment="1">
      <alignment vertical="center" wrapText="1"/>
    </xf>
    <xf numFmtId="0" fontId="1" fillId="7" borderId="16" xfId="0" applyFont="1" applyFill="1" applyBorder="1" applyAlignment="1">
      <alignment vertical="center" wrapText="1"/>
    </xf>
    <xf numFmtId="0" fontId="1" fillId="7" borderId="0" xfId="0" applyFont="1" applyFill="1" applyAlignment="1">
      <alignment horizontal="center" vertical="center"/>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 fillId="7" borderId="3" xfId="0" applyFont="1" applyFill="1" applyBorder="1" applyAlignment="1">
      <alignment vertical="center"/>
    </xf>
    <xf numFmtId="0" fontId="1" fillId="7" borderId="17" xfId="0" applyFont="1" applyFill="1" applyBorder="1" applyAlignment="1">
      <alignment vertical="center"/>
    </xf>
    <xf numFmtId="0" fontId="1" fillId="7" borderId="18" xfId="0" applyFont="1" applyFill="1" applyBorder="1" applyAlignment="1">
      <alignment horizontal="center" vertical="center"/>
    </xf>
    <xf numFmtId="0" fontId="1" fillId="7" borderId="18" xfId="0" applyFont="1" applyFill="1" applyBorder="1" applyAlignment="1">
      <alignment vertical="center"/>
    </xf>
    <xf numFmtId="0" fontId="1" fillId="7" borderId="20" xfId="0" applyFont="1" applyFill="1" applyBorder="1" applyAlignment="1">
      <alignment vertical="center"/>
    </xf>
    <xf numFmtId="0" fontId="1" fillId="7" borderId="16" xfId="0" applyFont="1" applyFill="1" applyBorder="1" applyAlignment="1">
      <alignment horizontal="center" vertical="center"/>
    </xf>
    <xf numFmtId="0" fontId="1" fillId="0" borderId="0" xfId="0" applyFont="1" applyAlignment="1">
      <alignment horizontal="left" vertical="center"/>
    </xf>
    <xf numFmtId="0" fontId="1" fillId="0" borderId="0" xfId="0" applyFont="1" applyAlignment="1">
      <alignment horizontal="left"/>
    </xf>
    <xf numFmtId="0" fontId="18" fillId="7" borderId="0" xfId="0" applyFont="1" applyFill="1" applyAlignment="1">
      <alignment horizontal="center" vertical="center" wrapText="1"/>
    </xf>
    <xf numFmtId="9" fontId="1" fillId="0" borderId="0" xfId="2" applyFont="1" applyFill="1" applyAlignment="1">
      <alignment vertical="center" wrapText="1"/>
    </xf>
    <xf numFmtId="0" fontId="1" fillId="7" borderId="24" xfId="0" applyFont="1" applyFill="1" applyBorder="1" applyAlignment="1">
      <alignment vertical="center" wrapText="1"/>
    </xf>
    <xf numFmtId="168" fontId="1" fillId="0" borderId="0" xfId="0" applyNumberFormat="1" applyFont="1" applyAlignment="1">
      <alignment vertical="center" wrapText="1"/>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0" xfId="0" applyFont="1" applyFill="1" applyAlignment="1">
      <alignment horizontal="center" vertical="center"/>
    </xf>
    <xf numFmtId="0" fontId="5" fillId="3" borderId="10" xfId="0" applyFont="1" applyFill="1" applyBorder="1" applyAlignment="1">
      <alignment horizontal="center" vertical="center"/>
    </xf>
    <xf numFmtId="0" fontId="8" fillId="3" borderId="6"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10"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3" fillId="4" borderId="12"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12"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6" fillId="9" borderId="22" xfId="0" applyFont="1" applyFill="1" applyBorder="1" applyAlignment="1">
      <alignment horizontal="center" vertical="center"/>
    </xf>
    <xf numFmtId="0" fontId="36" fillId="9" borderId="15" xfId="0" applyFont="1" applyFill="1" applyBorder="1" applyAlignment="1">
      <alignment horizontal="center" vertical="center"/>
    </xf>
    <xf numFmtId="0" fontId="36" fillId="9" borderId="23" xfId="0" applyFont="1" applyFill="1" applyBorder="1" applyAlignment="1">
      <alignment horizontal="center" vertical="center"/>
    </xf>
    <xf numFmtId="0" fontId="10" fillId="11" borderId="12" xfId="0" applyFont="1" applyFill="1" applyBorder="1" applyAlignment="1">
      <alignment horizontal="center" vertical="center"/>
    </xf>
    <xf numFmtId="0" fontId="10" fillId="11" borderId="13" xfId="0" applyFont="1" applyFill="1" applyBorder="1" applyAlignment="1">
      <alignment horizontal="center" vertical="center"/>
    </xf>
    <xf numFmtId="0" fontId="10" fillId="11" borderId="14" xfId="0" applyFont="1" applyFill="1" applyBorder="1" applyAlignment="1">
      <alignment horizontal="center" vertical="center"/>
    </xf>
    <xf numFmtId="0" fontId="1" fillId="0" borderId="15" xfId="0" applyFont="1" applyBorder="1" applyAlignment="1">
      <alignment horizontal="left" vertical="center" wrapText="1"/>
    </xf>
    <xf numFmtId="0" fontId="1" fillId="0" borderId="0" xfId="0" applyFont="1" applyAlignment="1">
      <alignment horizontal="center" vertical="center" wrapText="1"/>
    </xf>
    <xf numFmtId="0" fontId="23" fillId="11" borderId="12" xfId="0" applyFont="1" applyFill="1" applyBorder="1" applyAlignment="1">
      <alignment horizontal="center" vertical="center"/>
    </xf>
    <xf numFmtId="0" fontId="23" fillId="11" borderId="13" xfId="0" applyFont="1" applyFill="1" applyBorder="1" applyAlignment="1">
      <alignment horizontal="center" vertical="center"/>
    </xf>
    <xf numFmtId="0" fontId="23" fillId="11" borderId="14" xfId="0" applyFont="1" applyFill="1" applyBorder="1" applyAlignment="1">
      <alignment horizontal="center" vertical="center"/>
    </xf>
    <xf numFmtId="0" fontId="18" fillId="7" borderId="0" xfId="0" applyFont="1" applyFill="1" applyAlignment="1">
      <alignment horizontal="center" vertical="center" wrapText="1"/>
    </xf>
    <xf numFmtId="0" fontId="15" fillId="0" borderId="0" xfId="0" applyFont="1" applyAlignment="1">
      <alignment horizontal="center" vertical="center" wrapText="1"/>
    </xf>
    <xf numFmtId="0" fontId="1" fillId="0" borderId="15" xfId="0" applyFont="1" applyBorder="1" applyAlignment="1">
      <alignment horizontal="left" vertical="center"/>
    </xf>
    <xf numFmtId="0" fontId="15" fillId="0" borderId="10" xfId="0" applyFont="1" applyBorder="1" applyAlignment="1">
      <alignment horizontal="center" vertical="center" wrapText="1"/>
    </xf>
    <xf numFmtId="0" fontId="1" fillId="0" borderId="0" xfId="0" applyFont="1" applyAlignment="1">
      <alignment horizontal="left" vertical="center" wrapText="1"/>
    </xf>
    <xf numFmtId="0" fontId="22" fillId="12" borderId="12" xfId="0" applyFont="1" applyFill="1" applyBorder="1" applyAlignment="1">
      <alignment horizontal="center" vertical="center" wrapText="1"/>
    </xf>
    <xf numFmtId="0" fontId="22" fillId="12" borderId="13" xfId="0" applyFont="1" applyFill="1" applyBorder="1" applyAlignment="1">
      <alignment horizontal="center" vertical="center" wrapText="1"/>
    </xf>
    <xf numFmtId="0" fontId="22" fillId="12" borderId="14" xfId="0" applyFont="1" applyFill="1" applyBorder="1" applyAlignment="1">
      <alignment horizontal="center" vertical="center" wrapText="1"/>
    </xf>
    <xf numFmtId="0" fontId="18" fillId="0" borderId="0" xfId="0" applyFont="1" applyAlignment="1">
      <alignment horizontal="center" vertical="center" wrapText="1"/>
    </xf>
    <xf numFmtId="0" fontId="1" fillId="8" borderId="17" xfId="0" applyFont="1" applyFill="1" applyBorder="1" applyAlignment="1">
      <alignment horizontal="center" vertical="center" wrapText="1"/>
    </xf>
    <xf numFmtId="0" fontId="1" fillId="8" borderId="18" xfId="0" applyFont="1" applyFill="1" applyBorder="1" applyAlignment="1">
      <alignment horizontal="center" vertical="center" wrapText="1"/>
    </xf>
    <xf numFmtId="0" fontId="1" fillId="8" borderId="19"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0" xfId="0" applyFont="1" applyFill="1" applyAlignment="1">
      <alignment horizontal="center" vertical="center" wrapText="1"/>
    </xf>
    <xf numFmtId="0" fontId="1" fillId="8" borderId="1" xfId="0" applyFont="1" applyFill="1" applyBorder="1" applyAlignment="1">
      <alignment horizontal="center" vertical="center" wrapText="1"/>
    </xf>
    <xf numFmtId="0" fontId="1" fillId="8" borderId="20"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10" fillId="7" borderId="0" xfId="0" applyFont="1" applyFill="1" applyAlignment="1">
      <alignment horizontal="center" vertical="center" wrapText="1"/>
    </xf>
    <xf numFmtId="0" fontId="20" fillId="0" borderId="0" xfId="0" applyFont="1" applyAlignment="1">
      <alignment horizontal="center" vertical="center" wrapText="1"/>
    </xf>
    <xf numFmtId="0" fontId="18" fillId="0" borderId="0" xfId="0" applyFont="1" applyAlignment="1">
      <alignment horizontal="left" vertical="center" wrapText="1"/>
    </xf>
    <xf numFmtId="0" fontId="36" fillId="10" borderId="15" xfId="0" applyFont="1" applyFill="1" applyBorder="1" applyAlignment="1">
      <alignment horizontal="center" vertical="center" wrapText="1"/>
    </xf>
    <xf numFmtId="0" fontId="18" fillId="7" borderId="18" xfId="0" applyFont="1" applyFill="1" applyBorder="1" applyAlignment="1">
      <alignment horizontal="center" vertical="center" wrapText="1"/>
    </xf>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4" borderId="19"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Alignment="1">
      <alignment horizontal="center"/>
    </xf>
    <xf numFmtId="0" fontId="1" fillId="4" borderId="1" xfId="0" applyFont="1" applyFill="1" applyBorder="1" applyAlignment="1">
      <alignment horizontal="center"/>
    </xf>
    <xf numFmtId="0" fontId="36" fillId="13" borderId="22" xfId="0" applyFont="1" applyFill="1" applyBorder="1" applyAlignment="1">
      <alignment horizontal="center" vertical="center" wrapText="1"/>
    </xf>
    <xf numFmtId="0" fontId="36" fillId="13" borderId="15"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 fillId="7" borderId="0" xfId="0" applyFont="1" applyFill="1" applyAlignment="1">
      <alignment horizontal="center" vertical="center"/>
    </xf>
    <xf numFmtId="0" fontId="1" fillId="7" borderId="0" xfId="0" applyFont="1" applyFill="1" applyAlignment="1">
      <alignment horizontal="center" vertical="center" wrapText="1"/>
    </xf>
    <xf numFmtId="0" fontId="15" fillId="7" borderId="0" xfId="0" applyFont="1" applyFill="1" applyAlignment="1">
      <alignment horizontal="center" vertical="center" wrapText="1"/>
    </xf>
    <xf numFmtId="0" fontId="10" fillId="14" borderId="12" xfId="0" applyFont="1" applyFill="1" applyBorder="1" applyAlignment="1">
      <alignment horizontal="center" vertical="center"/>
    </xf>
    <xf numFmtId="0" fontId="10" fillId="14" borderId="13" xfId="0" applyFont="1" applyFill="1" applyBorder="1" applyAlignment="1">
      <alignment horizontal="center" vertical="center"/>
    </xf>
    <xf numFmtId="0" fontId="10" fillId="14" borderId="14" xfId="0" applyFont="1" applyFill="1" applyBorder="1" applyAlignment="1">
      <alignment horizontal="center" vertical="center"/>
    </xf>
    <xf numFmtId="0" fontId="36" fillId="9" borderId="15"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 fillId="5" borderId="17" xfId="0" applyFont="1" applyFill="1" applyBorder="1" applyAlignment="1">
      <alignment horizontal="center"/>
    </xf>
    <xf numFmtId="0" fontId="1" fillId="5" borderId="18" xfId="0" applyFont="1" applyFill="1" applyBorder="1" applyAlignment="1">
      <alignment horizontal="center"/>
    </xf>
    <xf numFmtId="0" fontId="1" fillId="5" borderId="19" xfId="0" applyFont="1" applyFill="1" applyBorder="1" applyAlignment="1">
      <alignment horizontal="center"/>
    </xf>
    <xf numFmtId="0" fontId="1" fillId="5" borderId="3"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20" xfId="0" applyFont="1" applyFill="1" applyBorder="1" applyAlignment="1">
      <alignment horizontal="center"/>
    </xf>
    <xf numFmtId="0" fontId="1" fillId="5" borderId="16" xfId="0" applyFont="1" applyFill="1" applyBorder="1" applyAlignment="1">
      <alignment horizontal="center"/>
    </xf>
    <xf numFmtId="0" fontId="1" fillId="5" borderId="21" xfId="0" applyFont="1" applyFill="1" applyBorder="1" applyAlignment="1">
      <alignment horizontal="center"/>
    </xf>
    <xf numFmtId="0" fontId="35" fillId="0" borderId="15" xfId="0" applyFont="1" applyBorder="1" applyAlignment="1">
      <alignment horizontal="center" vertical="center"/>
    </xf>
    <xf numFmtId="0" fontId="3" fillId="0" borderId="15" xfId="0" applyFont="1" applyBorder="1" applyAlignment="1">
      <alignment horizontal="left" vertical="center"/>
    </xf>
    <xf numFmtId="0" fontId="34" fillId="6" borderId="0" xfId="0" applyFont="1" applyFill="1" applyBorder="1" applyAlignment="1">
      <alignment horizontal="center" vertical="center"/>
    </xf>
    <xf numFmtId="0" fontId="1" fillId="6" borderId="0" xfId="0" applyFont="1" applyFill="1" applyBorder="1"/>
    <xf numFmtId="0" fontId="37" fillId="6" borderId="0" xfId="0" applyFont="1" applyFill="1" applyBorder="1" applyAlignment="1">
      <alignment horizontal="center" vertical="center" wrapText="1"/>
    </xf>
    <xf numFmtId="0" fontId="26" fillId="6" borderId="0" xfId="0" applyFont="1" applyFill="1" applyBorder="1" applyAlignment="1">
      <alignment horizontal="center" vertical="center"/>
    </xf>
    <xf numFmtId="0" fontId="26" fillId="6" borderId="0" xfId="0" applyFont="1" applyFill="1" applyBorder="1" applyAlignment="1">
      <alignment horizontal="center" vertical="center" wrapText="1"/>
    </xf>
    <xf numFmtId="0" fontId="29" fillId="6" borderId="0" xfId="0" applyFont="1" applyFill="1" applyBorder="1" applyAlignment="1">
      <alignment horizontal="left" vertical="center" wrapText="1"/>
    </xf>
    <xf numFmtId="0" fontId="28" fillId="6" borderId="0" xfId="0" applyFont="1" applyFill="1" applyBorder="1" applyAlignment="1">
      <alignment vertical="center" wrapText="1"/>
    </xf>
    <xf numFmtId="0" fontId="5" fillId="6" borderId="0" xfId="0" applyFont="1" applyFill="1" applyBorder="1" applyAlignment="1">
      <alignment vertical="center" wrapText="1"/>
    </xf>
    <xf numFmtId="0" fontId="5" fillId="6" borderId="0" xfId="0" applyFont="1" applyFill="1" applyBorder="1" applyAlignment="1">
      <alignment horizontal="center" vertical="center" wrapText="1"/>
    </xf>
    <xf numFmtId="0" fontId="1" fillId="6" borderId="0" xfId="0" applyFont="1" applyFill="1" applyBorder="1" applyAlignment="1">
      <alignment vertical="center"/>
    </xf>
    <xf numFmtId="0" fontId="27" fillId="6" borderId="0" xfId="0" applyFont="1" applyFill="1" applyBorder="1" applyAlignment="1">
      <alignment vertical="center" wrapText="1"/>
    </xf>
    <xf numFmtId="0" fontId="33" fillId="6" borderId="0" xfId="0" applyFont="1" applyFill="1" applyBorder="1" applyAlignment="1">
      <alignment horizontal="center" vertical="center"/>
    </xf>
    <xf numFmtId="0" fontId="18" fillId="6" borderId="0" xfId="0" applyFont="1" applyFill="1" applyBorder="1" applyAlignment="1">
      <alignment vertical="center" wrapText="1"/>
    </xf>
    <xf numFmtId="0" fontId="3" fillId="6" borderId="0" xfId="0" applyFont="1" applyFill="1" applyBorder="1" applyAlignment="1">
      <alignment vertical="center"/>
    </xf>
    <xf numFmtId="0" fontId="26" fillId="6" borderId="0" xfId="0" applyFont="1" applyFill="1" applyBorder="1" applyAlignment="1">
      <alignment vertical="center"/>
    </xf>
    <xf numFmtId="0" fontId="8" fillId="6" borderId="0" xfId="0" applyFont="1" applyFill="1" applyBorder="1"/>
    <xf numFmtId="0" fontId="25" fillId="6" borderId="0" xfId="0" applyFont="1" applyFill="1" applyBorder="1"/>
    <xf numFmtId="0" fontId="1" fillId="6" borderId="0" xfId="0" applyFont="1" applyFill="1" applyBorder="1" applyAlignment="1">
      <alignment vertical="center" wrapText="1"/>
    </xf>
    <xf numFmtId="0" fontId="0" fillId="0" borderId="0" xfId="0" applyNumberFormat="1"/>
  </cellXfs>
  <cellStyles count="4">
    <cellStyle name="Hipervínculo" xfId="3" builtinId="8"/>
    <cellStyle name="Hipervínculo 2" xfId="1" xr:uid="{C8B7D2DA-AD15-4317-AE9C-B7EA6BF9C944}"/>
    <cellStyle name="Normal" xfId="0" builtinId="0"/>
    <cellStyle name="Porcentaje" xfId="2" builtinId="5"/>
  </cellStyles>
  <dxfs count="2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0" formatCode="General"/>
    </dxf>
    <dxf>
      <numFmt numFmtId="13"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theme="1"/>
        <name val="D-DIN-PRO"/>
        <family val="2"/>
        <scheme val="none"/>
      </font>
      <numFmt numFmtId="1"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27" formatCode="d/m/yyyy\ hh:mm"/>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4" formatCode="0.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27" formatCode="d/m/yyyy\ hh:mm"/>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4" formatCode="0.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27" formatCode="d/m/yyyy\ hh:mm"/>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4" formatCode="0.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27" formatCode="d/m/yyyy\ hh:mm"/>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4" formatCode="0.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68" formatCode="mmmm\ yyyy"/>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theme="1"/>
        <name val="D-DIN-PRO"/>
        <family val="2"/>
        <scheme val="none"/>
      </font>
      <numFmt numFmtId="13" formatCode="0%"/>
      <fill>
        <patternFill patternType="none">
          <fgColor indexed="64"/>
          <bgColor auto="1"/>
        </patternFill>
      </fill>
      <alignment horizontal="right" vertical="center" textRotation="0" wrapText="1" indent="0" justifyLastLine="0" shrinkToFit="0" readingOrder="0"/>
    </dxf>
    <dxf>
      <font>
        <strike val="0"/>
        <outline val="0"/>
        <shadow val="0"/>
        <u val="none"/>
        <vertAlign val="baseline"/>
        <sz val="11"/>
        <color theme="1"/>
        <name val="D-DIN-PRO"/>
        <family val="2"/>
        <scheme val="none"/>
      </font>
      <numFmt numFmtId="1" formatCode="0"/>
      <fill>
        <patternFill patternType="none">
          <fgColor indexed="64"/>
          <bgColor auto="1"/>
        </patternFill>
      </fill>
      <alignment horizontal="right" vertical="center" textRotation="0" wrapText="1" indent="0" justifyLastLine="0" shrinkToFit="0" readingOrder="0"/>
    </dxf>
    <dxf>
      <font>
        <strike val="0"/>
        <outline val="0"/>
        <shadow val="0"/>
        <u val="none"/>
        <vertAlign val="baseline"/>
        <sz val="11"/>
        <color theme="1"/>
        <name val="D-DIN-PRO"/>
        <family val="2"/>
        <scheme val="none"/>
      </font>
      <numFmt numFmtId="1" formatCode="0"/>
      <fill>
        <patternFill patternType="none">
          <fgColor indexed="64"/>
          <bgColor auto="1"/>
        </patternFill>
      </fill>
      <alignment horizontal="right" vertical="center" textRotation="0" wrapText="1" indent="0" justifyLastLine="0" shrinkToFit="0" readingOrder="0"/>
    </dxf>
    <dxf>
      <font>
        <strike val="0"/>
        <outline val="0"/>
        <shadow val="0"/>
        <u val="none"/>
        <vertAlign val="baseline"/>
        <sz val="11"/>
        <color theme="1"/>
        <name val="D-DIN-PRO"/>
        <family val="2"/>
        <scheme val="none"/>
      </font>
      <numFmt numFmtId="1" formatCode="0"/>
      <fill>
        <patternFill patternType="none">
          <fgColor indexed="64"/>
          <bgColor auto="1"/>
        </patternFill>
      </fill>
      <alignment horizontal="right" vertical="center" textRotation="0" wrapText="1" indent="0" justifyLastLine="0" shrinkToFit="0" readingOrder="0"/>
    </dxf>
    <dxf>
      <font>
        <strike val="0"/>
        <outline val="0"/>
        <shadow val="0"/>
        <u val="none"/>
        <vertAlign val="baseline"/>
        <sz val="11"/>
        <color theme="1"/>
        <name val="D-DIN-PRO"/>
        <family val="2"/>
        <scheme val="none"/>
      </font>
      <fill>
        <patternFill patternType="none">
          <fgColor indexed="64"/>
          <bgColor auto="1"/>
        </patternFill>
      </fill>
      <alignment horizontal="right" vertical="center" textRotation="0" wrapText="1" indent="0" justifyLastLine="0" shrinkToFit="0" readingOrder="0"/>
    </dxf>
    <dxf>
      <font>
        <strike val="0"/>
        <outline val="0"/>
        <shadow val="0"/>
        <u val="none"/>
        <vertAlign val="baseline"/>
        <sz val="11"/>
        <color theme="1"/>
        <name val="D-DIN-PRO"/>
        <family val="2"/>
        <scheme val="none"/>
      </font>
      <fill>
        <patternFill patternType="none">
          <fgColor indexed="64"/>
          <bgColor auto="1"/>
        </patternFill>
      </fill>
      <alignment vertical="center" textRotation="0" wrapText="1" indent="0" justifyLastLine="0" shrinkToFit="0" readingOrder="0"/>
      <border diagonalUp="0" diagonalDown="0" outline="0">
        <left style="medium">
          <color rgb="FF7030A0"/>
        </left>
        <right style="medium">
          <color rgb="FF7030A0"/>
        </right>
        <top/>
        <bottom/>
      </border>
    </dxf>
    <dxf>
      <border diagonalUp="0" diagonalDown="0">
        <left style="medium">
          <color rgb="FF7030A0"/>
        </left>
        <right style="medium">
          <color rgb="FF7030A0"/>
        </right>
        <top style="medium">
          <color rgb="FF7030A0"/>
        </top>
        <bottom style="medium">
          <color rgb="FF7030A0"/>
        </bottom>
      </border>
    </dxf>
    <dxf>
      <font>
        <strike val="0"/>
        <outline val="0"/>
        <shadow val="0"/>
        <u val="none"/>
        <vertAlign val="baseline"/>
        <sz val="11"/>
        <color theme="1"/>
        <name val="D-DIN-PRO"/>
        <family val="2"/>
        <scheme val="none"/>
      </font>
      <fill>
        <patternFill patternType="none">
          <fgColor indexed="64"/>
          <bgColor auto="1"/>
        </patternFill>
      </fill>
      <alignment horizontal="right" vertical="center" textRotation="0" wrapText="1" indent="0" justifyLastLine="0" shrinkToFit="0" readingOrder="0"/>
    </dxf>
    <dxf>
      <border>
        <bottom style="medium">
          <color rgb="FF7030A0"/>
        </bottom>
      </border>
    </dxf>
    <dxf>
      <font>
        <strike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7030A0"/>
        </left>
        <right style="medium">
          <color rgb="FF7030A0"/>
        </right>
        <top/>
        <bottom/>
      </border>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vertical="center" textRotation="0" wrapText="1" indent="0" justifyLastLine="0" shrinkToFit="0" readingOrder="0"/>
    </dxf>
    <dxf>
      <border>
        <top style="medium">
          <color rgb="FF7030A0"/>
        </top>
      </border>
    </dxf>
    <dxf>
      <border diagonalUp="0" diagonalDown="0">
        <left style="medium">
          <color rgb="FF7030A0"/>
        </left>
        <right style="medium">
          <color rgb="FF7030A0"/>
        </right>
        <top style="medium">
          <color rgb="FF7030A0"/>
        </top>
        <bottom style="medium">
          <color rgb="FF7030A0"/>
        </bottom>
      </border>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vertical="center" textRotation="0" wrapText="1" indent="0" justifyLastLine="0" shrinkToFit="0" readingOrder="0"/>
    </dxf>
    <dxf>
      <border>
        <bottom style="medium">
          <color rgb="FF7030A0"/>
        </bottom>
      </border>
    </dxf>
    <dxf>
      <font>
        <b/>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7030A0"/>
        </left>
        <right style="medium">
          <color rgb="FF7030A0"/>
        </right>
        <top/>
        <bottom/>
      </border>
    </dxf>
    <dxf>
      <font>
        <b val="0"/>
        <i val="0"/>
        <strike val="0"/>
        <condense val="0"/>
        <extend val="0"/>
        <outline val="0"/>
        <shadow val="0"/>
        <u val="none"/>
        <vertAlign val="baseline"/>
        <sz val="11"/>
        <color theme="1"/>
        <name val="D-DIN-PRO"/>
        <family val="2"/>
        <scheme val="none"/>
      </font>
      <numFmt numFmtId="0" formatCode="General"/>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name val="D-DIN-PRO"/>
        <family val="2"/>
        <scheme val="none"/>
      </font>
      <numFmt numFmtId="1" formatCode="0"/>
      <fill>
        <patternFill patternType="none">
          <fgColor indexed="64"/>
          <bgColor auto="1"/>
        </patternFill>
      </fill>
    </dxf>
    <dxf>
      <font>
        <strike val="0"/>
        <outline val="0"/>
        <shadow val="0"/>
        <u val="none"/>
        <vertAlign val="baseline"/>
        <name val="D-DIN-PRO"/>
        <family val="2"/>
        <scheme val="none"/>
      </font>
      <numFmt numFmtId="1" formatCode="0"/>
      <fill>
        <patternFill patternType="none">
          <fgColor indexed="64"/>
          <bgColor auto="1"/>
        </patternFill>
      </fill>
    </dxf>
    <dxf>
      <font>
        <strike val="0"/>
        <outline val="0"/>
        <shadow val="0"/>
        <u val="none"/>
        <vertAlign val="baseline"/>
        <name val="D-DIN-PRO"/>
        <family val="2"/>
        <scheme val="none"/>
      </font>
      <fill>
        <patternFill patternType="none">
          <fgColor indexed="64"/>
          <bgColor auto="1"/>
        </patternFill>
      </fill>
    </dxf>
    <dxf>
      <border outline="0">
        <left style="medium">
          <color rgb="FF0AB178"/>
        </left>
      </border>
    </dxf>
    <dxf>
      <font>
        <strike val="0"/>
        <outline val="0"/>
        <shadow val="0"/>
        <u val="none"/>
        <vertAlign val="baseline"/>
        <name val="D-DIN-PRO"/>
        <family val="2"/>
        <scheme val="none"/>
      </font>
      <fill>
        <patternFill patternType="none">
          <fgColor indexed="64"/>
          <bgColor auto="1"/>
        </patternFill>
      </fill>
    </dxf>
    <dxf>
      <font>
        <b/>
        <i val="0"/>
        <strike val="0"/>
        <condense val="0"/>
        <extend val="0"/>
        <outline val="0"/>
        <shadow val="0"/>
        <u val="none"/>
        <vertAlign val="baseline"/>
        <sz val="11"/>
        <color theme="0"/>
        <name val="D-DIN-PRO"/>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AB178"/>
        </left>
        <right style="thin">
          <color rgb="FF0AB178"/>
        </right>
        <top/>
        <bottom/>
      </border>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 formatCode="0"/>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D-DIN-PRO"/>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4" formatCode="0.00%"/>
      <alignment horizontal="general" vertical="center" textRotation="0" wrapText="1" indent="0" justifyLastLine="0" shrinkToFit="0" readingOrder="0"/>
    </dxf>
    <dxf>
      <font>
        <strike val="0"/>
        <outline val="0"/>
        <shadow val="0"/>
        <u val="none"/>
        <vertAlign val="baseline"/>
        <name val="D-DIN-PRO"/>
        <family val="2"/>
        <scheme val="none"/>
      </font>
      <numFmt numFmtId="14" formatCode="0.00%"/>
      <fill>
        <patternFill patternType="none">
          <fgColor indexed="64"/>
          <bgColor auto="1"/>
        </patternFill>
      </fill>
    </dxf>
    <dxf>
      <font>
        <b val="0"/>
        <i val="0"/>
        <strike val="0"/>
        <condense val="0"/>
        <extend val="0"/>
        <outline val="0"/>
        <shadow val="0"/>
        <u val="none"/>
        <vertAlign val="baseline"/>
        <sz val="11"/>
        <color theme="1"/>
        <name val="D-DIN-PRO"/>
        <family val="2"/>
        <scheme val="none"/>
      </font>
      <alignment horizontal="general" vertical="center" textRotation="0" wrapText="1" indent="0" justifyLastLine="0" shrinkToFit="0" readingOrder="0"/>
    </dxf>
    <dxf>
      <font>
        <strike val="0"/>
        <outline val="0"/>
        <shadow val="0"/>
        <u val="none"/>
        <vertAlign val="baseline"/>
        <name val="D-DIN-PRO"/>
        <family val="2"/>
        <scheme val="none"/>
      </font>
      <numFmt numFmtId="1" formatCode="0"/>
      <fill>
        <patternFill patternType="none">
          <fgColor indexed="64"/>
          <bgColor auto="1"/>
        </patternFill>
      </fill>
    </dxf>
    <dxf>
      <font>
        <b val="0"/>
        <i val="0"/>
        <strike val="0"/>
        <condense val="0"/>
        <extend val="0"/>
        <outline val="0"/>
        <shadow val="0"/>
        <u val="none"/>
        <vertAlign val="baseline"/>
        <sz val="11"/>
        <color theme="1"/>
        <name val="D-DIN-PRO"/>
        <family val="2"/>
        <scheme val="none"/>
      </font>
      <alignment horizontal="general" vertical="center" textRotation="0" wrapText="1" indent="0" justifyLastLine="0" shrinkToFit="0" readingOrder="0"/>
    </dxf>
    <dxf>
      <font>
        <strike val="0"/>
        <outline val="0"/>
        <shadow val="0"/>
        <u val="none"/>
        <vertAlign val="baseline"/>
        <name val="D-DIN-PRO"/>
        <family val="2"/>
        <scheme val="none"/>
      </font>
      <numFmt numFmtId="1" formatCode="0"/>
      <fill>
        <patternFill patternType="none">
          <fgColor indexed="64"/>
          <bgColor auto="1"/>
        </patternFill>
      </fill>
    </dxf>
    <dxf>
      <font>
        <b val="0"/>
        <i val="0"/>
        <strike val="0"/>
        <condense val="0"/>
        <extend val="0"/>
        <outline val="0"/>
        <shadow val="0"/>
        <u val="none"/>
        <vertAlign val="baseline"/>
        <sz val="11"/>
        <color theme="1"/>
        <name val="D-DIN-PRO"/>
        <family val="2"/>
        <scheme val="none"/>
      </font>
      <alignment horizontal="general" vertical="center" textRotation="0" wrapText="1" indent="0" justifyLastLine="0" shrinkToFit="0" readingOrder="0"/>
    </dxf>
    <dxf>
      <font>
        <strike val="0"/>
        <outline val="0"/>
        <shadow val="0"/>
        <u val="none"/>
        <vertAlign val="baseline"/>
        <name val="D-DIN-PRO"/>
        <family val="2"/>
        <scheme val="none"/>
      </font>
      <numFmt numFmtId="1" formatCode="0"/>
      <fill>
        <patternFill patternType="none">
          <fgColor indexed="64"/>
          <bgColor auto="1"/>
        </patternFill>
      </fill>
    </dxf>
    <dxf>
      <font>
        <b val="0"/>
        <i val="0"/>
        <strike val="0"/>
        <condense val="0"/>
        <extend val="0"/>
        <outline val="0"/>
        <shadow val="0"/>
        <u val="none"/>
        <vertAlign val="baseline"/>
        <sz val="11"/>
        <color theme="1"/>
        <name val="D-DIN-PRO"/>
        <family val="2"/>
        <scheme val="none"/>
      </font>
      <alignment horizontal="general" vertical="center" textRotation="0" wrapText="1" indent="0" justifyLastLine="0" shrinkToFit="0" readingOrder="0"/>
    </dxf>
    <dxf>
      <font>
        <strike val="0"/>
        <outline val="0"/>
        <shadow val="0"/>
        <u val="none"/>
        <vertAlign val="baseline"/>
        <name val="D-DIN-PRO"/>
        <family val="2"/>
        <scheme val="none"/>
      </font>
      <numFmt numFmtId="0" formatCode="General"/>
      <fill>
        <patternFill patternType="none">
          <fgColor indexed="64"/>
          <bgColor auto="1"/>
        </patternFill>
      </fill>
    </dxf>
    <dxf>
      <font>
        <b val="0"/>
        <i val="0"/>
        <strike val="0"/>
        <condense val="0"/>
        <extend val="0"/>
        <outline val="0"/>
        <shadow val="0"/>
        <u val="none"/>
        <vertAlign val="baseline"/>
        <sz val="11"/>
        <color theme="1"/>
        <name val="D-DIN-PRO"/>
        <family val="2"/>
        <scheme val="none"/>
      </font>
      <alignment horizontal="general" vertical="center" textRotation="0" wrapText="1" indent="0" justifyLastLine="0" shrinkToFit="0" readingOrder="0"/>
    </dxf>
    <dxf>
      <font>
        <strike val="0"/>
        <outline val="0"/>
        <shadow val="0"/>
        <u val="none"/>
        <vertAlign val="baseline"/>
        <name val="D-DIN-PRO"/>
        <family val="2"/>
        <scheme val="none"/>
      </font>
      <fill>
        <patternFill patternType="none">
          <fgColor indexed="64"/>
          <bgColor auto="1"/>
        </patternFill>
      </fill>
    </dxf>
    <dxf>
      <font>
        <strike val="0"/>
        <outline val="0"/>
        <shadow val="0"/>
        <u val="none"/>
        <vertAlign val="baseline"/>
        <name val="D-DIN-PRO"/>
        <family val="2"/>
        <scheme val="none"/>
      </font>
      <fill>
        <patternFill patternType="none">
          <fgColor indexed="64"/>
          <bgColor auto="1"/>
        </patternFill>
      </fill>
    </dxf>
    <dxf>
      <font>
        <strike val="0"/>
        <outline val="0"/>
        <shadow val="0"/>
        <u val="none"/>
        <vertAlign val="baseline"/>
        <name val="D-DIN-PRO"/>
        <family val="2"/>
        <scheme val="none"/>
      </font>
      <fill>
        <patternFill patternType="none">
          <fgColor indexed="64"/>
          <bgColor auto="1"/>
        </patternFill>
      </fill>
    </dxf>
    <dxf>
      <font>
        <strike val="0"/>
        <outline val="0"/>
        <shadow val="0"/>
        <u val="none"/>
        <vertAlign val="baseline"/>
        <name val="D-DIN-PRO"/>
        <family val="2"/>
        <scheme val="none"/>
      </font>
      <fill>
        <patternFill patternType="none">
          <fgColor indexed="64"/>
          <bgColor auto="1"/>
        </patternFill>
      </fill>
    </dxf>
    <dxf>
      <numFmt numFmtId="14" formatCode="0.00%"/>
    </dxf>
    <dxf>
      <numFmt numFmtId="0" formatCode="General"/>
    </dxf>
    <dxf>
      <numFmt numFmtId="0" formatCode="General"/>
    </dxf>
    <dxf>
      <numFmt numFmtId="0" formatCode="General"/>
    </dxf>
    <dxf>
      <numFmt numFmtId="166" formatCode="[$-F400]h:mm:ss\ AM/PM"/>
    </dxf>
    <dxf>
      <numFmt numFmtId="0" formatCode="General"/>
    </dxf>
    <dxf>
      <numFmt numFmtId="19" formatCode="d/m/yyyy"/>
    </dxf>
    <dxf>
      <numFmt numFmtId="0" formatCode="General"/>
    </dxf>
    <dxf>
      <numFmt numFmtId="0" formatCode="General"/>
    </dxf>
    <dxf>
      <numFmt numFmtId="0" formatCode="General"/>
    </dxf>
    <dxf>
      <numFmt numFmtId="0" formatCode="General"/>
    </dxf>
    <dxf>
      <font>
        <b/>
      </font>
      <alignment horizontal="center" vertical="center" textRotation="0" wrapText="1" indent="0" justifyLastLine="0" shrinkToFit="0" readingOrder="0"/>
    </dxf>
    <dxf>
      <font>
        <b val="0"/>
        <i val="0"/>
        <strike val="0"/>
        <condense val="0"/>
        <extend val="0"/>
        <outline val="0"/>
        <shadow val="0"/>
        <u val="none"/>
        <vertAlign val="baseline"/>
        <sz val="11"/>
        <color theme="1"/>
        <name val="D-DIN-PRO"/>
        <family val="2"/>
        <scheme val="none"/>
      </font>
      <numFmt numFmtId="1" formatCode="0"/>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outline="0">
        <left style="thin">
          <color auto="1"/>
        </left>
        <right style="thin">
          <color auto="1"/>
        </right>
        <top/>
        <bottom/>
      </border>
    </dxf>
    <dxf>
      <font>
        <b val="0"/>
        <i val="0"/>
        <strike val="0"/>
        <condense val="0"/>
        <extend val="0"/>
        <outline val="0"/>
        <shadow val="0"/>
        <u val="none"/>
        <vertAlign val="baseline"/>
        <sz val="11"/>
        <color theme="1"/>
        <name val="D-DIN-PRO"/>
        <family val="2"/>
        <scheme val="none"/>
      </font>
      <numFmt numFmtId="1" formatCode="0"/>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theme="1"/>
        <name val="D-DIN-PRO"/>
        <family val="2"/>
        <scheme val="none"/>
      </font>
      <numFmt numFmtId="1" formatCode="0"/>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theme="1"/>
        <name val="D-DIN-PRO"/>
        <family val="2"/>
        <scheme val="none"/>
      </font>
      <numFmt numFmtId="1" formatCode="0"/>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theme="1"/>
        <name val="D-DIN-PRO"/>
        <family val="2"/>
        <scheme val="none"/>
      </font>
      <numFmt numFmtId="1" formatCode="0"/>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theme="1"/>
        <name val="D-DIN-PRO"/>
        <family val="2"/>
        <scheme val="none"/>
      </font>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theme="1"/>
        <name val="D-DIN-PRO"/>
        <family val="2"/>
        <scheme val="none"/>
      </font>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theme="1"/>
        <name val="D-DIN-PRO"/>
        <family val="2"/>
        <scheme val="none"/>
      </font>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outline="0">
        <left style="thin">
          <color auto="1"/>
        </left>
        <right style="thin">
          <color auto="1"/>
        </right>
        <top/>
        <bottom/>
      </border>
    </dxf>
    <dxf>
      <font>
        <b val="0"/>
        <i val="0"/>
        <strike val="0"/>
        <condense val="0"/>
        <extend val="0"/>
        <outline val="0"/>
        <shadow val="0"/>
        <u val="none"/>
        <vertAlign val="baseline"/>
        <sz val="11"/>
        <color theme="1"/>
        <name val="D-DIN-PRO"/>
        <family val="2"/>
        <scheme val="none"/>
      </font>
      <alignment horizontal="left" vertical="bottom"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1"/>
        <color theme="1"/>
        <name val="D-DIN-PRO"/>
        <family val="2"/>
        <scheme val="none"/>
      </font>
      <numFmt numFmtId="166" formatCode="[$-F400]h:mm:ss\ AM/PM"/>
      <alignment horizontal="left" vertical="bottom"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D-DIN-PRO"/>
        <family val="2"/>
        <scheme val="none"/>
      </font>
      <alignment horizontal="left"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D-DIN-PRO"/>
        <family val="2"/>
        <scheme val="none"/>
      </font>
      <numFmt numFmtId="19" formatCode="d/m/yyyy"/>
      <alignment horizontal="left" vertical="bottom"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1"/>
        <color theme="1"/>
        <name val="D-DIN-PRO"/>
        <family val="2"/>
        <scheme val="none"/>
      </font>
      <numFmt numFmtId="165" formatCode="dd/mm/yyyy;@"/>
      <alignment horizontal="left" vertical="bottom"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D-DIN-PRO"/>
        <family val="2"/>
        <scheme val="none"/>
      </font>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outline="0">
        <left style="thin">
          <color auto="1"/>
        </left>
        <right style="thin">
          <color auto="1"/>
        </right>
        <top/>
        <bottom/>
      </border>
    </dxf>
    <dxf>
      <font>
        <b val="0"/>
        <i val="0"/>
        <strike val="0"/>
        <condense val="0"/>
        <extend val="0"/>
        <outline val="0"/>
        <shadow val="0"/>
        <u val="none"/>
        <vertAlign val="baseline"/>
        <sz val="11"/>
        <color theme="1"/>
        <name val="D-DIN-PRO"/>
        <family val="2"/>
        <scheme val="none"/>
      </font>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theme="1"/>
        <name val="D-DIN-PRO"/>
        <family val="2"/>
        <scheme val="none"/>
      </font>
      <border diagonalUp="0" diagonalDown="0" outline="0">
        <left style="thin">
          <color auto="1"/>
        </left>
        <right style="thin">
          <color auto="1"/>
        </right>
        <top/>
        <bottom/>
      </border>
    </dxf>
    <dxf>
      <font>
        <strike val="0"/>
        <outline val="0"/>
        <shadow val="0"/>
        <u val="none"/>
        <vertAlign val="baseline"/>
        <sz val="11"/>
        <color theme="1"/>
        <name val="D-DIN-PRO"/>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theme="1"/>
        <name val="D-DIN-PRO"/>
        <family val="2"/>
        <scheme val="none"/>
      </font>
      <border diagonalUp="0" diagonalDown="0" outline="0">
        <left/>
        <right style="thin">
          <color indexed="64"/>
        </right>
        <top/>
        <bottom/>
      </border>
    </dxf>
    <dxf>
      <font>
        <strike val="0"/>
        <outline val="0"/>
        <shadow val="0"/>
        <u val="none"/>
        <vertAlign val="baseline"/>
        <sz val="11"/>
        <color theme="1"/>
        <name val="D-DIN-PRO"/>
        <family val="2"/>
        <scheme val="none"/>
      </font>
      <numFmt numFmtId="2" formatCode="0.00"/>
      <border diagonalUp="0" diagonalDown="0">
        <left/>
        <right style="thin">
          <color auto="1"/>
        </right>
        <top/>
        <bottom/>
        <vertical style="thin">
          <color auto="1"/>
        </vertical>
        <horizontal/>
      </border>
    </dxf>
    <dxf>
      <border diagonalUp="0" diagonalDown="0">
        <left style="thin">
          <color auto="1"/>
        </left>
        <right style="thin">
          <color auto="1"/>
        </right>
        <top/>
        <bottom/>
      </border>
    </dxf>
    <dxf>
      <font>
        <strike val="0"/>
        <outline val="0"/>
        <shadow val="0"/>
        <u val="none"/>
        <vertAlign val="baseline"/>
        <sz val="11"/>
        <color theme="1"/>
        <name val="D-DIN-PRO"/>
        <family val="2"/>
        <scheme val="none"/>
      </font>
    </dxf>
    <dxf>
      <font>
        <strike val="0"/>
        <outline val="0"/>
        <shadow val="0"/>
        <u val="none"/>
        <vertAlign val="baseline"/>
        <sz val="11"/>
        <color theme="1"/>
        <name val="D-DIN-PRO"/>
        <family val="2"/>
        <scheme val="none"/>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border>
    </dxf>
    <dxf>
      <fill>
        <patternFill>
          <bgColor rgb="FFEDDCFC"/>
        </patternFill>
      </fill>
    </dxf>
    <dxf>
      <font>
        <b/>
        <i val="0"/>
        <color theme="0"/>
      </font>
      <fill>
        <patternFill>
          <bgColor rgb="FF7030A0"/>
        </patternFill>
      </fill>
    </dxf>
    <dxf>
      <border>
        <left style="medium">
          <color rgb="FF7030A0"/>
        </left>
        <right style="medium">
          <color rgb="FF7030A0"/>
        </right>
        <top style="medium">
          <color rgb="FF7030A0"/>
        </top>
        <bottom style="medium">
          <color rgb="FF7030A0"/>
        </bottom>
        <vertical style="thin">
          <color rgb="FF7030A0"/>
        </vertical>
        <horizontal style="thin">
          <color rgb="FF7030A0"/>
        </horizontal>
      </border>
    </dxf>
    <dxf>
      <font>
        <b/>
        <i val="0"/>
        <color theme="0"/>
      </font>
      <fill>
        <patternFill>
          <bgColor rgb="FFA27B00"/>
        </patternFill>
      </fill>
    </dxf>
    <dxf>
      <fill>
        <patternFill patternType="none">
          <bgColor auto="1"/>
        </patternFill>
      </fill>
      <border>
        <left style="thick">
          <color rgb="FFFFC400"/>
        </left>
        <right style="thick">
          <color rgb="FFFFC400"/>
        </right>
        <top style="thick">
          <color rgb="FFFFC400"/>
        </top>
        <bottom style="thick">
          <color rgb="FFFFC400"/>
        </bottom>
        <vertical style="thin">
          <color rgb="FFFFC400"/>
        </vertical>
        <horizontal style="thin">
          <color rgb="FFFFC400"/>
        </horizontal>
      </border>
    </dxf>
    <dxf>
      <fill>
        <patternFill>
          <bgColor rgb="FFEDDCFC"/>
        </patternFill>
      </fill>
    </dxf>
    <dxf>
      <font>
        <b/>
        <i val="0"/>
        <color theme="0"/>
      </font>
      <fill>
        <patternFill>
          <bgColor rgb="FF7030A0"/>
        </patternFill>
      </fill>
    </dxf>
    <dxf>
      <border>
        <left style="thick">
          <color rgb="FF7030A0"/>
        </left>
        <right style="thick">
          <color rgb="FF7030A0"/>
        </right>
        <top style="thick">
          <color rgb="FF7030A0"/>
        </top>
        <bottom style="thick">
          <color rgb="FF7030A0"/>
        </bottom>
        <vertical style="thin">
          <color rgb="FF7030A0"/>
        </vertical>
      </border>
    </dxf>
    <dxf>
      <font>
        <sz val="11"/>
        <color theme="1"/>
        <name val="D-DIN-PRO"/>
        <family val="2"/>
        <scheme val="none"/>
      </font>
      <border>
        <vertical/>
        <horizontal/>
      </border>
    </dxf>
    <dxf>
      <font>
        <color theme="1"/>
        <name val="D-DIN-PRO"/>
        <family val="2"/>
        <scheme val="none"/>
      </font>
      <fill>
        <patternFill>
          <bgColor theme="0"/>
        </patternFill>
      </fill>
      <border>
        <left style="thin">
          <color theme="4"/>
        </left>
        <right style="thin">
          <color theme="4"/>
        </right>
        <top style="thin">
          <color theme="4"/>
        </top>
        <bottom style="thin">
          <color theme="4"/>
        </bottom>
        <vertical/>
        <horizontal/>
      </border>
    </dxf>
    <dxf>
      <font>
        <b/>
        <color theme="1"/>
      </font>
      <border>
        <bottom style="thin">
          <color theme="6"/>
        </bottom>
        <vertical/>
        <horizontal/>
      </border>
    </dxf>
    <dxf>
      <font>
        <color theme="1"/>
        <name val="D-DIN-PRO"/>
        <family val="2"/>
        <scheme val="none"/>
      </font>
      <fill>
        <patternFill>
          <bgColor theme="0" tint="-0.24994659260841701"/>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ont>
        <b/>
        <color theme="1"/>
      </font>
      <border>
        <bottom style="thin">
          <color theme="6"/>
        </bottom>
        <vertical/>
        <horizontal/>
      </border>
    </dxf>
    <dxf>
      <font>
        <color theme="1"/>
        <name val="D-DIN-PRO"/>
        <family val="2"/>
        <scheme val="none"/>
      </font>
      <fill>
        <patternFill>
          <bgColor theme="0" tint="-4.9989318521683403E-2"/>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ont>
        <b/>
        <color theme="1"/>
      </font>
      <border>
        <bottom style="thin">
          <color theme="6"/>
        </bottom>
        <vertical/>
        <horizontal/>
      </border>
    </dxf>
    <dxf>
      <font>
        <color theme="1"/>
        <name val="D-DIN-PRO"/>
        <family val="2"/>
        <scheme val="none"/>
      </font>
      <border>
        <left style="thin">
          <color theme="6"/>
        </left>
        <right style="thin">
          <color theme="6"/>
        </right>
        <top style="thin">
          <color theme="6"/>
        </top>
        <bottom style="thin">
          <color theme="6"/>
        </bottom>
        <vertical/>
        <horizontal/>
      </border>
    </dxf>
    <dxf>
      <fill>
        <patternFill>
          <bgColor rgb="FFFFF5D5"/>
        </patternFill>
      </fill>
    </dxf>
    <dxf>
      <font>
        <b/>
        <i val="0"/>
        <color theme="0"/>
      </font>
      <fill>
        <patternFill>
          <bgColor rgb="FFFFC000"/>
        </patternFill>
      </fill>
    </dxf>
    <dxf>
      <border>
        <left style="medium">
          <color rgb="FFFFC400"/>
        </left>
        <right style="medium">
          <color rgb="FFFFC400"/>
        </right>
        <top style="medium">
          <color rgb="FFFFC400"/>
        </top>
        <bottom style="medium">
          <color rgb="FFFFC400"/>
        </bottom>
        <vertical style="thin">
          <color rgb="FFFFC400"/>
        </vertical>
        <horizontal style="thin">
          <color rgb="FFFFC400"/>
        </horizontal>
      </border>
    </dxf>
    <dxf>
      <fill>
        <patternFill>
          <bgColor rgb="FFE8FEF7"/>
        </patternFill>
      </fill>
    </dxf>
    <dxf>
      <font>
        <b/>
        <i val="0"/>
        <color theme="0"/>
      </font>
      <fill>
        <patternFill>
          <bgColor rgb="FF0AB178"/>
        </patternFill>
      </fill>
    </dxf>
    <dxf>
      <border>
        <left style="medium">
          <color rgb="FF0AB178"/>
        </left>
        <right style="medium">
          <color rgb="FF0AB178"/>
        </right>
        <top style="medium">
          <color rgb="FF0AB178"/>
        </top>
        <bottom style="medium">
          <color rgb="FF0AB178"/>
        </bottom>
        <vertical style="thin">
          <color rgb="FF0AB178"/>
        </vertical>
        <horizontal style="thin">
          <color rgb="FF0AB178"/>
        </horizontal>
      </border>
    </dxf>
    <dxf>
      <font>
        <color theme="0"/>
      </font>
      <fill>
        <patternFill>
          <bgColor rgb="FF7030A0"/>
        </patternFill>
      </fill>
    </dxf>
    <dxf>
      <border>
        <left style="thick">
          <color rgb="FF7030A0"/>
        </left>
        <right style="thick">
          <color rgb="FF7030A0"/>
        </right>
        <top style="thick">
          <color rgb="FF7030A0"/>
        </top>
        <bottom style="thick">
          <color rgb="FF7030A0"/>
        </bottom>
        <vertical style="thin">
          <color rgb="FF7030A0"/>
        </vertical>
        <horizontal style="thin">
          <color rgb="FF7030A0"/>
        </horizontal>
      </border>
    </dxf>
    <dxf>
      <font>
        <color theme="0"/>
      </font>
      <fill>
        <patternFill>
          <bgColor rgb="FF826300"/>
        </patternFill>
      </fill>
    </dxf>
    <dxf>
      <border diagonalUp="1">
        <left style="thick">
          <color rgb="FFFFC400"/>
        </left>
        <right style="thick">
          <color rgb="FFFFC400"/>
        </right>
        <top style="thick">
          <color rgb="FFFFC400"/>
        </top>
        <bottom style="thick">
          <color rgb="FFFFC400"/>
        </bottom>
        <diagonal style="thick">
          <color rgb="FFFFC400"/>
        </diagonal>
        <vertical style="thin">
          <color rgb="FFFFC400"/>
        </vertical>
        <horizontal style="thin">
          <color rgb="FFFFC400"/>
        </horizontal>
      </border>
    </dxf>
    <dxf>
      <font>
        <b/>
        <i val="0"/>
        <color theme="0"/>
      </font>
      <fill>
        <patternFill>
          <bgColor rgb="FF0AB178"/>
        </patternFill>
      </fill>
    </dxf>
    <dxf>
      <border>
        <left style="thick">
          <color rgb="FF0AB178"/>
        </left>
        <right style="thick">
          <color rgb="FF0AB178"/>
        </right>
        <top style="thick">
          <color rgb="FF0AB178"/>
        </top>
        <bottom style="thick">
          <color rgb="FF0AB178"/>
        </bottom>
        <vertical style="thin">
          <color rgb="FF0AB178"/>
        </vertical>
        <horizontal style="thin">
          <color rgb="FF0AB178"/>
        </horizontal>
      </border>
    </dxf>
    <dxf>
      <fill>
        <patternFill>
          <bgColor rgb="FFE9D4FC"/>
        </patternFill>
      </fill>
    </dxf>
    <dxf>
      <fill>
        <patternFill>
          <bgColor rgb="FF7030A0"/>
        </patternFill>
      </fill>
    </dxf>
    <dxf>
      <fill>
        <patternFill>
          <bgColor rgb="FFE3C9FB"/>
        </patternFill>
      </fill>
    </dxf>
    <dxf>
      <fill>
        <patternFill>
          <bgColor rgb="FF600EAA"/>
        </patternFill>
      </fill>
    </dxf>
    <dxf>
      <border>
        <left style="thick">
          <color rgb="FFC58EF6"/>
        </left>
        <right style="thick">
          <color rgb="FFC58EF6"/>
        </right>
        <top style="thick">
          <color rgb="FFC58EF6"/>
        </top>
        <bottom style="thick">
          <color rgb="FFC58EF6"/>
        </bottom>
        <vertical style="thin">
          <color rgb="FFC58EF6"/>
        </vertical>
      </border>
    </dxf>
    <dxf>
      <fill>
        <patternFill patternType="solid">
          <bgColor theme="0"/>
        </patternFill>
      </fill>
    </dxf>
    <dxf>
      <fill>
        <patternFill>
          <bgColor theme="7" tint="0.79998168889431442"/>
        </patternFill>
      </fill>
    </dxf>
    <dxf>
      <font>
        <b/>
        <i val="0"/>
        <color theme="0"/>
      </font>
      <fill>
        <patternFill>
          <fgColor rgb="FFC58EF6"/>
          <bgColor rgb="FF7030A0"/>
        </patternFill>
      </fill>
      <border>
        <top style="medium">
          <color auto="1"/>
        </top>
        <bottom style="medium">
          <color auto="1"/>
        </bottom>
      </border>
    </dxf>
    <dxf>
      <border>
        <left style="thin">
          <color auto="1"/>
        </left>
        <right style="thin">
          <color auto="1"/>
        </right>
        <vertical style="thin">
          <color auto="1"/>
        </vertical>
      </border>
    </dxf>
    <dxf>
      <font>
        <name val="D-DIN-PRO"/>
        <family val="2"/>
        <scheme val="none"/>
      </font>
    </dxf>
  </dxfs>
  <tableStyles count="16" defaultTableStyle="TableStyleMedium9" defaultPivotStyle="PivotStyleLight16">
    <tableStyle name="Estilo de segmentación de datos 1" pivot="0" table="0" count="1" xr9:uid="{7E8BFBDA-5A45-4D99-83E7-CA4A1C7A9136}">
      <tableStyleElement type="wholeTable" dxfId="227"/>
    </tableStyle>
    <tableStyle name="Estilo de tabla 1" pivot="0" count="4" xr9:uid="{66F1030F-263A-40B6-AAC3-E2586301CAE7}">
      <tableStyleElement type="wholeTable" dxfId="226"/>
      <tableStyleElement type="headerRow" dxfId="225"/>
      <tableStyleElement type="firstRowStripe" dxfId="224"/>
      <tableStyleElement type="secondRowStripe" dxfId="223"/>
    </tableStyle>
    <tableStyle name="Estilo de tabla 2" pivot="0" count="3" xr9:uid="{C5162D8F-FDAB-46A9-8F3C-3291F640D5E2}">
      <tableStyleElement type="wholeTable" dxfId="222"/>
      <tableStyleElement type="headerRow" dxfId="221"/>
      <tableStyleElement type="secondColumnStripe" dxfId="220"/>
    </tableStyle>
    <tableStyle name="Estilo de tabla 3" pivot="0" count="2" xr9:uid="{34745F3C-69D0-4B52-9B38-D3BE39D1FA7F}">
      <tableStyleElement type="headerRow" dxfId="219"/>
      <tableStyleElement type="firstRowStripe" dxfId="218"/>
    </tableStyle>
    <tableStyle name="Estilo de tabla 4" pivot="0" count="2" xr9:uid="{A7CBFAC7-8469-4E83-B876-938610138F6E}">
      <tableStyleElement type="wholeTable" dxfId="217"/>
      <tableStyleElement type="headerRow" dxfId="216"/>
    </tableStyle>
    <tableStyle name="Estilo de tabla 5" pivot="0" count="2" xr9:uid="{EE6F1FAB-AC46-4F48-AC29-1608408630FE}">
      <tableStyleElement type="wholeTable" dxfId="215"/>
      <tableStyleElement type="headerRow" dxfId="214"/>
    </tableStyle>
    <tableStyle name="Estilo de tabla 6" pivot="0" count="2" xr9:uid="{4D9AD75E-B945-4DAB-929C-834167AD593E}">
      <tableStyleElement type="wholeTable" dxfId="213"/>
      <tableStyleElement type="headerRow" dxfId="212"/>
    </tableStyle>
    <tableStyle name="Estilo de tabla 8 2" pivot="0" count="3" xr9:uid="{9EA2C27F-94CB-4D51-9908-526A008E6907}">
      <tableStyleElement type="wholeTable" dxfId="211"/>
      <tableStyleElement type="headerRow" dxfId="210"/>
      <tableStyleElement type="secondRowStripe" dxfId="209"/>
    </tableStyle>
    <tableStyle name="Estilo de tabla 9 3" pivot="0" count="3" xr9:uid="{79D63B48-EFE8-486C-BA5F-19D1AD5D1A9B}">
      <tableStyleElement type="wholeTable" dxfId="208"/>
      <tableStyleElement type="headerRow" dxfId="207"/>
      <tableStyleElement type="secondRowStripe" dxfId="206"/>
    </tableStyle>
    <tableStyle name="SlicerStyleLight3 2" pivot="0" table="0" count="10" xr9:uid="{B77C93A1-3C29-4C3C-9121-0405A6F038C6}">
      <tableStyleElement type="wholeTable" dxfId="205"/>
      <tableStyleElement type="headerRow" dxfId="204"/>
    </tableStyle>
    <tableStyle name="SlicerStyleLight3 2 2" pivot="0" table="0" count="10" xr9:uid="{A3F7E3A6-476E-4EC3-AB90-D1E2F2F8D2E8}">
      <tableStyleElement type="wholeTable" dxfId="203"/>
      <tableStyleElement type="headerRow" dxfId="202"/>
    </tableStyle>
    <tableStyle name="SlicerStyleLight3 2 2 2" pivot="0" table="0" count="10" xr9:uid="{C897212F-C911-407D-B2F8-AEC318CB7BC5}">
      <tableStyleElement type="wholeTable" dxfId="201"/>
      <tableStyleElement type="headerRow" dxfId="200"/>
    </tableStyle>
    <tableStyle name="TimeSlicerStyleLight1 2" pivot="0" table="0" count="9" xr9:uid="{47819AB0-231B-4EC0-ACB1-805282E19EDE}">
      <tableStyleElement type="wholeTable" dxfId="199"/>
      <tableStyleElement type="headerRow" dxfId="198"/>
    </tableStyle>
    <tableStyle name="Violeta" pivot="0" count="3" xr9:uid="{FC2EC5EF-F032-46AA-AC9F-F2B2FA30ACC4}">
      <tableStyleElement type="wholeTable" dxfId="197"/>
      <tableStyleElement type="headerRow" dxfId="196"/>
      <tableStyleElement type="secondRowStripe" dxfId="195"/>
    </tableStyle>
    <tableStyle name="Violeta 2" pivot="0" count="2" xr9:uid="{A3142B2A-EF0D-44A5-AB5C-9A8D7A0C3907}">
      <tableStyleElement type="wholeTable" dxfId="194"/>
      <tableStyleElement type="headerRow" dxfId="193"/>
    </tableStyle>
    <tableStyle name="Violeta 3 2" pivot="0" count="3" xr9:uid="{9BCADA27-BCD9-4F20-923F-5B45CBE9ECC5}">
      <tableStyleElement type="wholeTable" dxfId="192"/>
      <tableStyleElement type="headerRow" dxfId="191"/>
      <tableStyleElement type="secondRowStripe" dxfId="190"/>
    </tableStyle>
  </tableStyles>
  <colors>
    <mruColors>
      <color rgb="FF9DF9DA"/>
      <color rgb="FF0AB178"/>
      <color rgb="FFEDDCFC"/>
      <color rgb="FFC58EF6"/>
      <color rgb="FFFFF0C1"/>
      <color rgb="FFF9F4FE"/>
      <color rgb="FFFFF6D9"/>
      <color rgb="FFFFE48F"/>
      <color rgb="FFD7FDF0"/>
      <color rgb="FF75F7CC"/>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Estilo de segmentación de datos 1"/>
        <x14:slicerStyle name="SlicerStyleLight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3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7030A0"/>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34998626667073579"/>
            <name val="D-DIN-PRO"/>
            <family val="2"/>
            <scheme val="none"/>
          </font>
          <border>
            <left/>
            <right/>
            <top/>
            <bottom/>
            <vertical/>
            <horizontal/>
          </border>
        </dxf>
        <dxf>
          <font>
            <sz val="10"/>
            <color theme="4" tint="-0.249977111117893"/>
            <name val="D-DIN-PRO"/>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Gráficos!Dia_Interacciones</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s-AR" b="1"/>
              <a:t>Promedio de interacciones por día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36527933042258"/>
          <c:y val="0.19265606306206717"/>
          <c:w val="0.81360562004501136"/>
          <c:h val="0.56841212993931889"/>
        </c:manualLayout>
      </c:layout>
      <c:barChart>
        <c:barDir val="bar"/>
        <c:grouping val="stacked"/>
        <c:varyColors val="0"/>
        <c:ser>
          <c:idx val="0"/>
          <c:order val="0"/>
          <c:tx>
            <c:strRef>
              <c:f>'Soporte Gráficos'!$B$6</c:f>
              <c:strCache>
                <c:ptCount val="1"/>
                <c:pt idx="0">
                  <c:v>Promedio de Like</c:v>
                </c:pt>
              </c:strCache>
            </c:strRef>
          </c:tx>
          <c:spPr>
            <a:solidFill>
              <a:schemeClr val="accent2"/>
            </a:solidFill>
            <a:ln>
              <a:noFill/>
            </a:ln>
            <a:effectLst/>
          </c:spPr>
          <c:invertIfNegative val="0"/>
          <c:cat>
            <c:strRef>
              <c:f>'Soporte Gráficos'!$A$7:$A$14</c:f>
              <c:strCache>
                <c:ptCount val="7"/>
                <c:pt idx="0">
                  <c:v>lunes</c:v>
                </c:pt>
                <c:pt idx="1">
                  <c:v>martes</c:v>
                </c:pt>
                <c:pt idx="2">
                  <c:v>miércoles</c:v>
                </c:pt>
                <c:pt idx="3">
                  <c:v>jueves</c:v>
                </c:pt>
                <c:pt idx="4">
                  <c:v>viernes</c:v>
                </c:pt>
                <c:pt idx="5">
                  <c:v>sábado</c:v>
                </c:pt>
                <c:pt idx="6">
                  <c:v>domingo</c:v>
                </c:pt>
              </c:strCache>
            </c:strRef>
          </c:cat>
          <c:val>
            <c:numRef>
              <c:f>'Soporte Gráficos'!$B$7:$B$14</c:f>
              <c:numCache>
                <c:formatCode>General</c:formatCode>
                <c:ptCount val="7"/>
                <c:pt idx="0">
                  <c:v>469.06206896551726</c:v>
                </c:pt>
                <c:pt idx="1">
                  <c:v>358.19230769230768</c:v>
                </c:pt>
                <c:pt idx="2">
                  <c:v>311.46296296296299</c:v>
                </c:pt>
                <c:pt idx="3">
                  <c:v>294.35211267605632</c:v>
                </c:pt>
                <c:pt idx="4">
                  <c:v>394.83199999999999</c:v>
                </c:pt>
                <c:pt idx="5">
                  <c:v>468.22</c:v>
                </c:pt>
                <c:pt idx="6">
                  <c:v>380.4</c:v>
                </c:pt>
              </c:numCache>
            </c:numRef>
          </c:val>
          <c:extLst>
            <c:ext xmlns:c16="http://schemas.microsoft.com/office/drawing/2014/chart" uri="{C3380CC4-5D6E-409C-BE32-E72D297353CC}">
              <c16:uniqueId val="{00000000-C078-4D7A-B867-2726C1766D6A}"/>
            </c:ext>
          </c:extLst>
        </c:ser>
        <c:ser>
          <c:idx val="1"/>
          <c:order val="1"/>
          <c:tx>
            <c:strRef>
              <c:f>'Soporte Gráficos'!$C$6</c:f>
              <c:strCache>
                <c:ptCount val="1"/>
                <c:pt idx="0">
                  <c:v>Promedio de Compartidos</c:v>
                </c:pt>
              </c:strCache>
            </c:strRef>
          </c:tx>
          <c:spPr>
            <a:solidFill>
              <a:schemeClr val="accent4"/>
            </a:solidFill>
            <a:ln>
              <a:noFill/>
            </a:ln>
            <a:effectLst/>
          </c:spPr>
          <c:invertIfNegative val="0"/>
          <c:cat>
            <c:strRef>
              <c:f>'Soporte Gráficos'!$A$7:$A$14</c:f>
              <c:strCache>
                <c:ptCount val="7"/>
                <c:pt idx="0">
                  <c:v>lunes</c:v>
                </c:pt>
                <c:pt idx="1">
                  <c:v>martes</c:v>
                </c:pt>
                <c:pt idx="2">
                  <c:v>miércoles</c:v>
                </c:pt>
                <c:pt idx="3">
                  <c:v>jueves</c:v>
                </c:pt>
                <c:pt idx="4">
                  <c:v>viernes</c:v>
                </c:pt>
                <c:pt idx="5">
                  <c:v>sábado</c:v>
                </c:pt>
                <c:pt idx="6">
                  <c:v>domingo</c:v>
                </c:pt>
              </c:strCache>
            </c:strRef>
          </c:cat>
          <c:val>
            <c:numRef>
              <c:f>'Soporte Gráficos'!$C$7:$C$14</c:f>
              <c:numCache>
                <c:formatCode>General</c:formatCode>
                <c:ptCount val="7"/>
                <c:pt idx="0">
                  <c:v>87.510344827586209</c:v>
                </c:pt>
                <c:pt idx="1">
                  <c:v>49.660256410256409</c:v>
                </c:pt>
                <c:pt idx="2">
                  <c:v>62.067901234567898</c:v>
                </c:pt>
                <c:pt idx="3">
                  <c:v>53.7887323943662</c:v>
                </c:pt>
                <c:pt idx="4">
                  <c:v>81.712000000000003</c:v>
                </c:pt>
                <c:pt idx="5">
                  <c:v>79</c:v>
                </c:pt>
                <c:pt idx="6">
                  <c:v>48.5</c:v>
                </c:pt>
              </c:numCache>
            </c:numRef>
          </c:val>
          <c:extLst>
            <c:ext xmlns:c16="http://schemas.microsoft.com/office/drawing/2014/chart" uri="{C3380CC4-5D6E-409C-BE32-E72D297353CC}">
              <c16:uniqueId val="{00000001-C078-4D7A-B867-2726C1766D6A}"/>
            </c:ext>
          </c:extLst>
        </c:ser>
        <c:ser>
          <c:idx val="2"/>
          <c:order val="2"/>
          <c:tx>
            <c:strRef>
              <c:f>'Soporte Gráficos'!$D$6</c:f>
              <c:strCache>
                <c:ptCount val="1"/>
                <c:pt idx="0">
                  <c:v>Promedio de Comentarios</c:v>
                </c:pt>
              </c:strCache>
            </c:strRef>
          </c:tx>
          <c:spPr>
            <a:solidFill>
              <a:schemeClr val="accent6"/>
            </a:solidFill>
            <a:ln>
              <a:noFill/>
            </a:ln>
            <a:effectLst/>
          </c:spPr>
          <c:invertIfNegative val="0"/>
          <c:cat>
            <c:strRef>
              <c:f>'Soporte Gráficos'!$A$7:$A$14</c:f>
              <c:strCache>
                <c:ptCount val="7"/>
                <c:pt idx="0">
                  <c:v>lunes</c:v>
                </c:pt>
                <c:pt idx="1">
                  <c:v>martes</c:v>
                </c:pt>
                <c:pt idx="2">
                  <c:v>miércoles</c:v>
                </c:pt>
                <c:pt idx="3">
                  <c:v>jueves</c:v>
                </c:pt>
                <c:pt idx="4">
                  <c:v>viernes</c:v>
                </c:pt>
                <c:pt idx="5">
                  <c:v>sábado</c:v>
                </c:pt>
                <c:pt idx="6">
                  <c:v>domingo</c:v>
                </c:pt>
              </c:strCache>
            </c:strRef>
          </c:cat>
          <c:val>
            <c:numRef>
              <c:f>'Soporte Gráficos'!$D$7:$D$14</c:f>
              <c:numCache>
                <c:formatCode>General</c:formatCode>
                <c:ptCount val="7"/>
                <c:pt idx="0">
                  <c:v>52.255172413793105</c:v>
                </c:pt>
                <c:pt idx="1">
                  <c:v>6.4807692307692308</c:v>
                </c:pt>
                <c:pt idx="2">
                  <c:v>9.5864197530864192</c:v>
                </c:pt>
                <c:pt idx="3">
                  <c:v>9.774647887323944</c:v>
                </c:pt>
                <c:pt idx="4">
                  <c:v>12.656000000000001</c:v>
                </c:pt>
                <c:pt idx="5">
                  <c:v>9.08</c:v>
                </c:pt>
                <c:pt idx="6">
                  <c:v>7.9</c:v>
                </c:pt>
              </c:numCache>
            </c:numRef>
          </c:val>
          <c:extLst>
            <c:ext xmlns:c16="http://schemas.microsoft.com/office/drawing/2014/chart" uri="{C3380CC4-5D6E-409C-BE32-E72D297353CC}">
              <c16:uniqueId val="{00000002-C078-4D7A-B867-2726C1766D6A}"/>
            </c:ext>
          </c:extLst>
        </c:ser>
        <c:ser>
          <c:idx val="3"/>
          <c:order val="3"/>
          <c:tx>
            <c:strRef>
              <c:f>'Soporte Gráficos'!$E$6</c:f>
              <c:strCache>
                <c:ptCount val="1"/>
                <c:pt idx="0">
                  <c:v>Promedio de Guardados</c:v>
                </c:pt>
              </c:strCache>
            </c:strRef>
          </c:tx>
          <c:spPr>
            <a:solidFill>
              <a:schemeClr val="accent2">
                <a:lumMod val="60000"/>
              </a:schemeClr>
            </a:solidFill>
            <a:ln>
              <a:noFill/>
            </a:ln>
            <a:effectLst/>
          </c:spPr>
          <c:invertIfNegative val="0"/>
          <c:cat>
            <c:strRef>
              <c:f>'Soporte Gráficos'!$A$7:$A$14</c:f>
              <c:strCache>
                <c:ptCount val="7"/>
                <c:pt idx="0">
                  <c:v>lunes</c:v>
                </c:pt>
                <c:pt idx="1">
                  <c:v>martes</c:v>
                </c:pt>
                <c:pt idx="2">
                  <c:v>miércoles</c:v>
                </c:pt>
                <c:pt idx="3">
                  <c:v>jueves</c:v>
                </c:pt>
                <c:pt idx="4">
                  <c:v>viernes</c:v>
                </c:pt>
                <c:pt idx="5">
                  <c:v>sábado</c:v>
                </c:pt>
                <c:pt idx="6">
                  <c:v>domingo</c:v>
                </c:pt>
              </c:strCache>
            </c:strRef>
          </c:cat>
          <c:val>
            <c:numRef>
              <c:f>'Soporte Gráficos'!$E$7:$E$14</c:f>
              <c:numCache>
                <c:formatCode>General</c:formatCode>
                <c:ptCount val="7"/>
                <c:pt idx="0">
                  <c:v>29.179310344827588</c:v>
                </c:pt>
                <c:pt idx="1">
                  <c:v>20.46153846153846</c:v>
                </c:pt>
                <c:pt idx="2">
                  <c:v>16.969135802469136</c:v>
                </c:pt>
                <c:pt idx="3">
                  <c:v>16.661971830985916</c:v>
                </c:pt>
                <c:pt idx="4">
                  <c:v>21.032</c:v>
                </c:pt>
                <c:pt idx="5">
                  <c:v>31.78</c:v>
                </c:pt>
                <c:pt idx="6">
                  <c:v>14.733333333333333</c:v>
                </c:pt>
              </c:numCache>
            </c:numRef>
          </c:val>
          <c:extLst>
            <c:ext xmlns:c16="http://schemas.microsoft.com/office/drawing/2014/chart" uri="{C3380CC4-5D6E-409C-BE32-E72D297353CC}">
              <c16:uniqueId val="{00000003-C078-4D7A-B867-2726C1766D6A}"/>
            </c:ext>
          </c:extLst>
        </c:ser>
        <c:dLbls>
          <c:showLegendKey val="0"/>
          <c:showVal val="0"/>
          <c:showCatName val="0"/>
          <c:showSerName val="0"/>
          <c:showPercent val="0"/>
          <c:showBubbleSize val="0"/>
        </c:dLbls>
        <c:gapWidth val="150"/>
        <c:overlap val="100"/>
        <c:axId val="326435375"/>
        <c:axId val="326429615"/>
      </c:barChart>
      <c:catAx>
        <c:axId val="32643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326429615"/>
        <c:crosses val="autoZero"/>
        <c:auto val="1"/>
        <c:lblAlgn val="ctr"/>
        <c:lblOffset val="100"/>
        <c:noMultiLvlLbl val="0"/>
      </c:catAx>
      <c:valAx>
        <c:axId val="326429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326435375"/>
        <c:crosses val="autoZero"/>
        <c:crossBetween val="between"/>
      </c:valAx>
      <c:spPr>
        <a:noFill/>
        <a:ln>
          <a:noFill/>
        </a:ln>
        <a:effectLst/>
      </c:spPr>
    </c:plotArea>
    <c:legend>
      <c:legendPos val="t"/>
      <c:layout>
        <c:manualLayout>
          <c:xMode val="edge"/>
          <c:yMode val="edge"/>
          <c:x val="5.2022802424399439E-2"/>
          <c:y val="0.89966567491825877"/>
          <c:w val="0.9"/>
          <c:h val="7.88193331037240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75000"/>
        </a:schemeClr>
      </a:solid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Gráficos!Tipo_Totales</c:name>
    <c:fmtId val="8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s-AR" sz="1200" b="1" baseline="0"/>
              <a:t>Contenidos totales</a:t>
            </a:r>
          </a:p>
        </c:rich>
      </c:tx>
      <c:layout>
        <c:manualLayout>
          <c:xMode val="edge"/>
          <c:yMode val="edge"/>
          <c:x val="1.3215363333818485E-3"/>
          <c:y val="2.6720159123327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58EF6"/>
          </a:solidFill>
          <a:ln w="19050">
            <a:noFill/>
          </a:ln>
          <a:effectLst/>
        </c:spPr>
      </c:pivotFmt>
      <c:pivotFmt>
        <c:idx val="7"/>
        <c:spPr>
          <a:solidFill>
            <a:srgbClr val="0AB178"/>
          </a:solidFill>
          <a:ln w="19050">
            <a:noFill/>
          </a:ln>
          <a:effectLst/>
        </c:spPr>
      </c:pivotFmt>
      <c:pivotFmt>
        <c:idx val="8"/>
        <c:spPr>
          <a:solidFill>
            <a:srgbClr val="FFC400"/>
          </a:solidFill>
          <a:ln w="19050">
            <a:noFill/>
          </a:ln>
          <a:effectLst/>
        </c:spPr>
      </c:pivotFmt>
    </c:pivotFmts>
    <c:plotArea>
      <c:layout>
        <c:manualLayout>
          <c:layoutTarget val="inner"/>
          <c:xMode val="edge"/>
          <c:yMode val="edge"/>
          <c:x val="0"/>
          <c:y val="0.26375751096693334"/>
          <c:w val="1"/>
          <c:h val="0.72843966451272391"/>
        </c:manualLayout>
      </c:layout>
      <c:barChart>
        <c:barDir val="bar"/>
        <c:grouping val="clustered"/>
        <c:varyColors val="0"/>
        <c:ser>
          <c:idx val="0"/>
          <c:order val="0"/>
          <c:tx>
            <c:strRef>
              <c:f>'Soporte Gráficos'!$K$12</c:f>
              <c:strCache>
                <c:ptCount val="1"/>
                <c:pt idx="0">
                  <c:v>Total</c:v>
                </c:pt>
              </c:strCache>
            </c:strRef>
          </c:tx>
          <c:spPr>
            <a:solidFill>
              <a:schemeClr val="accent1"/>
            </a:solidFill>
            <a:ln w="19050">
              <a:noFill/>
            </a:ln>
            <a:effectLst/>
          </c:spPr>
          <c:invertIfNegative val="0"/>
          <c:dPt>
            <c:idx val="0"/>
            <c:invertIfNegative val="0"/>
            <c:bubble3D val="0"/>
            <c:spPr>
              <a:solidFill>
                <a:srgbClr val="C58EF6"/>
              </a:solidFill>
              <a:ln w="19050">
                <a:noFill/>
              </a:ln>
              <a:effectLst/>
            </c:spPr>
            <c:extLst>
              <c:ext xmlns:c16="http://schemas.microsoft.com/office/drawing/2014/chart" uri="{C3380CC4-5D6E-409C-BE32-E72D297353CC}">
                <c16:uniqueId val="{00000001-172F-47F0-B3C1-5A0E6616E398}"/>
              </c:ext>
            </c:extLst>
          </c:dPt>
          <c:dPt>
            <c:idx val="1"/>
            <c:invertIfNegative val="0"/>
            <c:bubble3D val="0"/>
            <c:spPr>
              <a:solidFill>
                <a:srgbClr val="0AB178"/>
              </a:solidFill>
              <a:ln w="19050">
                <a:noFill/>
              </a:ln>
              <a:effectLst/>
            </c:spPr>
            <c:extLst>
              <c:ext xmlns:c16="http://schemas.microsoft.com/office/drawing/2014/chart" uri="{C3380CC4-5D6E-409C-BE32-E72D297353CC}">
                <c16:uniqueId val="{00000003-172F-47F0-B3C1-5A0E6616E398}"/>
              </c:ext>
            </c:extLst>
          </c:dPt>
          <c:dPt>
            <c:idx val="2"/>
            <c:invertIfNegative val="0"/>
            <c:bubble3D val="0"/>
            <c:spPr>
              <a:solidFill>
                <a:srgbClr val="FFC400"/>
              </a:solidFill>
              <a:ln w="19050">
                <a:noFill/>
              </a:ln>
              <a:effectLst/>
            </c:spPr>
            <c:extLst>
              <c:ext xmlns:c16="http://schemas.microsoft.com/office/drawing/2014/chart" uri="{C3380CC4-5D6E-409C-BE32-E72D297353CC}">
                <c16:uniqueId val="{00000005-172F-47F0-B3C1-5A0E6616E3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'Soporte Gráficos'!$J$13:$J$16</c:f>
              <c:strCache>
                <c:ptCount val="3"/>
                <c:pt idx="0">
                  <c:v>Imagen de Instagram</c:v>
                </c:pt>
                <c:pt idx="1">
                  <c:v>Reel de Instagram</c:v>
                </c:pt>
                <c:pt idx="2">
                  <c:v>Secuencia de Instagram</c:v>
                </c:pt>
              </c:strCache>
            </c:strRef>
          </c:cat>
          <c:val>
            <c:numRef>
              <c:f>'Soporte Gráficos'!$K$13:$K$16</c:f>
              <c:numCache>
                <c:formatCode>0</c:formatCode>
                <c:ptCount val="3"/>
                <c:pt idx="0">
                  <c:v>577</c:v>
                </c:pt>
                <c:pt idx="1">
                  <c:v>62</c:v>
                </c:pt>
                <c:pt idx="2">
                  <c:v>171</c:v>
                </c:pt>
              </c:numCache>
            </c:numRef>
          </c:val>
          <c:extLst>
            <c:ext xmlns:c16="http://schemas.microsoft.com/office/drawing/2014/chart" uri="{C3380CC4-5D6E-409C-BE32-E72D297353CC}">
              <c16:uniqueId val="{00000006-172F-47F0-B3C1-5A0E6616E398}"/>
            </c:ext>
          </c:extLst>
        </c:ser>
        <c:dLbls>
          <c:dLblPos val="outEnd"/>
          <c:showLegendKey val="0"/>
          <c:showVal val="1"/>
          <c:showCatName val="0"/>
          <c:showSerName val="0"/>
          <c:showPercent val="0"/>
          <c:showBubbleSize val="0"/>
        </c:dLbls>
        <c:gapWidth val="10"/>
        <c:axId val="415274655"/>
        <c:axId val="415273215"/>
      </c:barChart>
      <c:valAx>
        <c:axId val="415273215"/>
        <c:scaling>
          <c:orientation val="minMax"/>
        </c:scaling>
        <c:delete val="1"/>
        <c:axPos val="b"/>
        <c:numFmt formatCode="0" sourceLinked="1"/>
        <c:majorTickMark val="out"/>
        <c:minorTickMark val="none"/>
        <c:tickLblPos val="nextTo"/>
        <c:crossAx val="415274655"/>
        <c:crosses val="autoZero"/>
        <c:crossBetween val="between"/>
      </c:valAx>
      <c:catAx>
        <c:axId val="415274655"/>
        <c:scaling>
          <c:orientation val="minMax"/>
        </c:scaling>
        <c:delete val="1"/>
        <c:axPos val="l"/>
        <c:numFmt formatCode="General" sourceLinked="1"/>
        <c:majorTickMark val="out"/>
        <c:minorTickMark val="none"/>
        <c:tickLblPos val="nextTo"/>
        <c:crossAx val="4152732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Gráficos!Tipo_AlcanceTotal</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D-DIN-PRO" panose="020B0504030202030204" pitchFamily="34" charset="0"/>
                <a:ea typeface="+mn-ea"/>
                <a:cs typeface="+mn-cs"/>
              </a:defRPr>
            </a:pPr>
            <a:r>
              <a:rPr lang="en-US" sz="1200" b="1"/>
              <a:t>Alcane total </a:t>
            </a:r>
          </a:p>
        </c:rich>
      </c:tx>
      <c:layout>
        <c:manualLayout>
          <c:xMode val="edge"/>
          <c:yMode val="edge"/>
          <c:x val="2.4284641561885898E-3"/>
          <c:y val="1.079450461583193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400"/>
          </a:solidFill>
          <a:ln>
            <a:noFill/>
          </a:ln>
          <a:effectLst/>
        </c:spPr>
      </c:pivotFmt>
      <c:pivotFmt>
        <c:idx val="4"/>
        <c:spPr>
          <a:solidFill>
            <a:srgbClr val="0AB178"/>
          </a:solidFill>
          <a:ln>
            <a:noFill/>
          </a:ln>
          <a:effectLst/>
        </c:spPr>
      </c:pivotFmt>
      <c:pivotFmt>
        <c:idx val="5"/>
        <c:spPr>
          <a:solidFill>
            <a:srgbClr val="C58EF6"/>
          </a:solidFill>
          <a:ln>
            <a:noFill/>
          </a:ln>
          <a:effectLst/>
        </c:spPr>
      </c:pivotFmt>
    </c:pivotFmts>
    <c:plotArea>
      <c:layout>
        <c:manualLayout>
          <c:layoutTarget val="inner"/>
          <c:xMode val="edge"/>
          <c:yMode val="edge"/>
          <c:x val="0"/>
          <c:y val="0.27196105200185489"/>
          <c:w val="0.99821435185185181"/>
          <c:h val="0.72803887001762913"/>
        </c:manualLayout>
      </c:layout>
      <c:barChart>
        <c:barDir val="bar"/>
        <c:grouping val="clustered"/>
        <c:varyColors val="0"/>
        <c:ser>
          <c:idx val="0"/>
          <c:order val="0"/>
          <c:tx>
            <c:strRef>
              <c:f>'Soporte Gráficos'!$K$70</c:f>
              <c:strCache>
                <c:ptCount val="1"/>
                <c:pt idx="0">
                  <c:v>Total</c:v>
                </c:pt>
              </c:strCache>
            </c:strRef>
          </c:tx>
          <c:spPr>
            <a:solidFill>
              <a:schemeClr val="accent1"/>
            </a:solidFill>
            <a:ln>
              <a:noFill/>
            </a:ln>
            <a:effectLst/>
          </c:spPr>
          <c:invertIfNegative val="0"/>
          <c:dPt>
            <c:idx val="0"/>
            <c:invertIfNegative val="0"/>
            <c:bubble3D val="0"/>
            <c:spPr>
              <a:solidFill>
                <a:srgbClr val="C58EF6"/>
              </a:solidFill>
              <a:ln>
                <a:noFill/>
              </a:ln>
              <a:effectLst/>
            </c:spPr>
            <c:extLst>
              <c:ext xmlns:c16="http://schemas.microsoft.com/office/drawing/2014/chart" uri="{C3380CC4-5D6E-409C-BE32-E72D297353CC}">
                <c16:uniqueId val="{00000003-A7CD-4966-9206-C06885D01807}"/>
              </c:ext>
            </c:extLst>
          </c:dPt>
          <c:dPt>
            <c:idx val="1"/>
            <c:invertIfNegative val="0"/>
            <c:bubble3D val="0"/>
            <c:spPr>
              <a:solidFill>
                <a:srgbClr val="0AB178"/>
              </a:solidFill>
              <a:ln>
                <a:noFill/>
              </a:ln>
              <a:effectLst/>
            </c:spPr>
            <c:extLst>
              <c:ext xmlns:c16="http://schemas.microsoft.com/office/drawing/2014/chart" uri="{C3380CC4-5D6E-409C-BE32-E72D297353CC}">
                <c16:uniqueId val="{00000002-A7CD-4966-9206-C06885D01807}"/>
              </c:ext>
            </c:extLst>
          </c:dPt>
          <c:dPt>
            <c:idx val="2"/>
            <c:invertIfNegative val="0"/>
            <c:bubble3D val="0"/>
            <c:spPr>
              <a:solidFill>
                <a:srgbClr val="FFC400"/>
              </a:solidFill>
              <a:ln>
                <a:noFill/>
              </a:ln>
              <a:effectLst/>
            </c:spPr>
            <c:extLst>
              <c:ext xmlns:c16="http://schemas.microsoft.com/office/drawing/2014/chart" uri="{C3380CC4-5D6E-409C-BE32-E72D297353CC}">
                <c16:uniqueId val="{00000001-A7CD-4966-9206-C06885D0180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'Soporte Gráficos'!$J$71:$J$74</c:f>
              <c:strCache>
                <c:ptCount val="3"/>
                <c:pt idx="0">
                  <c:v>Imagen de Instagram</c:v>
                </c:pt>
                <c:pt idx="1">
                  <c:v>Reel de Instagram</c:v>
                </c:pt>
                <c:pt idx="2">
                  <c:v>Secuencia de Instagram</c:v>
                </c:pt>
              </c:strCache>
            </c:strRef>
          </c:cat>
          <c:val>
            <c:numRef>
              <c:f>'Soporte Gráficos'!$K$71:$K$74</c:f>
              <c:numCache>
                <c:formatCode>#,#00,\ "K"</c:formatCode>
                <c:ptCount val="3"/>
                <c:pt idx="0">
                  <c:v>3271594</c:v>
                </c:pt>
                <c:pt idx="1">
                  <c:v>1025957</c:v>
                </c:pt>
                <c:pt idx="2">
                  <c:v>835371</c:v>
                </c:pt>
              </c:numCache>
            </c:numRef>
          </c:val>
          <c:extLst>
            <c:ext xmlns:c16="http://schemas.microsoft.com/office/drawing/2014/chart" uri="{C3380CC4-5D6E-409C-BE32-E72D297353CC}">
              <c16:uniqueId val="{00000000-A7CD-4966-9206-C06885D01807}"/>
            </c:ext>
          </c:extLst>
        </c:ser>
        <c:dLbls>
          <c:showLegendKey val="0"/>
          <c:showVal val="1"/>
          <c:showCatName val="0"/>
          <c:showSerName val="0"/>
          <c:showPercent val="0"/>
          <c:showBubbleSize val="0"/>
        </c:dLbls>
        <c:gapWidth val="10"/>
        <c:axId val="2005972607"/>
        <c:axId val="2005974527"/>
      </c:barChart>
      <c:catAx>
        <c:axId val="2005972607"/>
        <c:scaling>
          <c:orientation val="minMax"/>
        </c:scaling>
        <c:delete val="1"/>
        <c:axPos val="l"/>
        <c:numFmt formatCode="General" sourceLinked="1"/>
        <c:majorTickMark val="none"/>
        <c:minorTickMark val="none"/>
        <c:tickLblPos val="nextTo"/>
        <c:crossAx val="2005974527"/>
        <c:crosses val="autoZero"/>
        <c:auto val="1"/>
        <c:lblAlgn val="ctr"/>
        <c:lblOffset val="100"/>
        <c:noMultiLvlLbl val="0"/>
      </c:catAx>
      <c:valAx>
        <c:axId val="2005974527"/>
        <c:scaling>
          <c:orientation val="minMax"/>
        </c:scaling>
        <c:delete val="1"/>
        <c:axPos val="b"/>
        <c:numFmt formatCode="#,#00,\ &quot;K&quot;" sourceLinked="1"/>
        <c:majorTickMark val="none"/>
        <c:minorTickMark val="none"/>
        <c:tickLblPos val="nextTo"/>
        <c:crossAx val="20059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Gráficos!Tipo_InteraccionTotal</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D-DIN-PRO" panose="020B0504030202030204" pitchFamily="34" charset="0"/>
                <a:ea typeface="+mn-ea"/>
                <a:cs typeface="+mn-cs"/>
              </a:defRPr>
            </a:pPr>
            <a:r>
              <a:rPr lang="en-US" sz="1200" b="1"/>
              <a:t>Interacciones totales</a:t>
            </a:r>
          </a:p>
        </c:rich>
      </c:tx>
      <c:layout>
        <c:manualLayout>
          <c:xMode val="edge"/>
          <c:yMode val="edge"/>
          <c:x val="2.8676855935346056E-3"/>
          <c:y val="5.457157931105321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400"/>
          </a:solidFill>
          <a:ln>
            <a:noFill/>
          </a:ln>
          <a:effectLst/>
        </c:spPr>
      </c:pivotFmt>
      <c:pivotFmt>
        <c:idx val="4"/>
        <c:spPr>
          <a:solidFill>
            <a:srgbClr val="0AB178"/>
          </a:solidFill>
          <a:ln>
            <a:noFill/>
          </a:ln>
          <a:effectLst/>
        </c:spPr>
      </c:pivotFmt>
      <c:pivotFmt>
        <c:idx val="5"/>
        <c:spPr>
          <a:solidFill>
            <a:srgbClr val="C58EF6"/>
          </a:solidFill>
          <a:ln>
            <a:noFill/>
          </a:ln>
          <a:effectLst/>
        </c:spPr>
      </c:pivotFmt>
    </c:pivotFmts>
    <c:plotArea>
      <c:layout>
        <c:manualLayout>
          <c:layoutTarget val="inner"/>
          <c:xMode val="edge"/>
          <c:yMode val="edge"/>
          <c:x val="0"/>
          <c:y val="0.26630482668687333"/>
          <c:w val="1"/>
          <c:h val="0.73369505153778336"/>
        </c:manualLayout>
      </c:layout>
      <c:barChart>
        <c:barDir val="bar"/>
        <c:grouping val="clustered"/>
        <c:varyColors val="0"/>
        <c:ser>
          <c:idx val="0"/>
          <c:order val="0"/>
          <c:tx>
            <c:strRef>
              <c:f>'Soporte Gráficos'!$K$77</c:f>
              <c:strCache>
                <c:ptCount val="1"/>
                <c:pt idx="0">
                  <c:v>Total</c:v>
                </c:pt>
              </c:strCache>
            </c:strRef>
          </c:tx>
          <c:spPr>
            <a:solidFill>
              <a:schemeClr val="accent1"/>
            </a:solidFill>
            <a:ln>
              <a:noFill/>
            </a:ln>
            <a:effectLst/>
          </c:spPr>
          <c:invertIfNegative val="0"/>
          <c:dPt>
            <c:idx val="0"/>
            <c:invertIfNegative val="0"/>
            <c:bubble3D val="0"/>
            <c:spPr>
              <a:solidFill>
                <a:srgbClr val="C58EF6"/>
              </a:solidFill>
              <a:ln>
                <a:noFill/>
              </a:ln>
              <a:effectLst/>
            </c:spPr>
            <c:extLst>
              <c:ext xmlns:c16="http://schemas.microsoft.com/office/drawing/2014/chart" uri="{C3380CC4-5D6E-409C-BE32-E72D297353CC}">
                <c16:uniqueId val="{00000003-7E3B-4201-AB64-1C42865353F0}"/>
              </c:ext>
            </c:extLst>
          </c:dPt>
          <c:dPt>
            <c:idx val="1"/>
            <c:invertIfNegative val="0"/>
            <c:bubble3D val="0"/>
            <c:spPr>
              <a:solidFill>
                <a:srgbClr val="0AB178"/>
              </a:solidFill>
              <a:ln>
                <a:noFill/>
              </a:ln>
              <a:effectLst/>
            </c:spPr>
            <c:extLst>
              <c:ext xmlns:c16="http://schemas.microsoft.com/office/drawing/2014/chart" uri="{C3380CC4-5D6E-409C-BE32-E72D297353CC}">
                <c16:uniqueId val="{00000002-7E3B-4201-AB64-1C42865353F0}"/>
              </c:ext>
            </c:extLst>
          </c:dPt>
          <c:dPt>
            <c:idx val="2"/>
            <c:invertIfNegative val="0"/>
            <c:bubble3D val="0"/>
            <c:spPr>
              <a:solidFill>
                <a:srgbClr val="FFC400"/>
              </a:solidFill>
              <a:ln>
                <a:noFill/>
              </a:ln>
              <a:effectLst/>
            </c:spPr>
            <c:extLst>
              <c:ext xmlns:c16="http://schemas.microsoft.com/office/drawing/2014/chart" uri="{C3380CC4-5D6E-409C-BE32-E72D297353CC}">
                <c16:uniqueId val="{00000001-7E3B-4201-AB64-1C42865353F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'Soporte Gráficos'!$J$78:$J$81</c:f>
              <c:strCache>
                <c:ptCount val="3"/>
                <c:pt idx="0">
                  <c:v>Imagen de Instagram</c:v>
                </c:pt>
                <c:pt idx="1">
                  <c:v>Reel de Instagram</c:v>
                </c:pt>
                <c:pt idx="2">
                  <c:v>Secuencia de Instagram</c:v>
                </c:pt>
              </c:strCache>
            </c:strRef>
          </c:cat>
          <c:val>
            <c:numRef>
              <c:f>'Soporte Gráficos'!$K$78:$K$81</c:f>
              <c:numCache>
                <c:formatCode>#,#00,\ "K"</c:formatCode>
                <c:ptCount val="3"/>
                <c:pt idx="0">
                  <c:v>221378</c:v>
                </c:pt>
                <c:pt idx="1">
                  <c:v>83591</c:v>
                </c:pt>
                <c:pt idx="2">
                  <c:v>80103</c:v>
                </c:pt>
              </c:numCache>
            </c:numRef>
          </c:val>
          <c:extLst>
            <c:ext xmlns:c16="http://schemas.microsoft.com/office/drawing/2014/chart" uri="{C3380CC4-5D6E-409C-BE32-E72D297353CC}">
              <c16:uniqueId val="{00000000-7E3B-4201-AB64-1C42865353F0}"/>
            </c:ext>
          </c:extLst>
        </c:ser>
        <c:dLbls>
          <c:showLegendKey val="0"/>
          <c:showVal val="0"/>
          <c:showCatName val="0"/>
          <c:showSerName val="0"/>
          <c:showPercent val="0"/>
          <c:showBubbleSize val="0"/>
        </c:dLbls>
        <c:gapWidth val="10"/>
        <c:axId val="821974031"/>
        <c:axId val="821978831"/>
      </c:barChart>
      <c:catAx>
        <c:axId val="821974031"/>
        <c:scaling>
          <c:orientation val="minMax"/>
        </c:scaling>
        <c:delete val="1"/>
        <c:axPos val="l"/>
        <c:numFmt formatCode="General" sourceLinked="1"/>
        <c:majorTickMark val="none"/>
        <c:minorTickMark val="none"/>
        <c:tickLblPos val="nextTo"/>
        <c:crossAx val="821978831"/>
        <c:crosses val="autoZero"/>
        <c:auto val="1"/>
        <c:lblAlgn val="ctr"/>
        <c:lblOffset val="100"/>
        <c:noMultiLvlLbl val="0"/>
      </c:catAx>
      <c:valAx>
        <c:axId val="821978831"/>
        <c:scaling>
          <c:orientation val="minMax"/>
        </c:scaling>
        <c:delete val="1"/>
        <c:axPos val="b"/>
        <c:numFmt formatCode="#,#00,\ &quot;K&quot;" sourceLinked="1"/>
        <c:majorTickMark val="none"/>
        <c:minorTickMark val="none"/>
        <c:tickLblPos val="nextTo"/>
        <c:crossAx val="821974031"/>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Gráficos!TablaDinámica6</c:name>
    <c:fmtId val="9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n-US" b="1"/>
              <a:t>Promedio</a:t>
            </a:r>
            <a:r>
              <a:rPr lang="en-US" b="1" baseline="0"/>
              <a:t> de likes por publicación (evolución histórica)</a:t>
            </a:r>
            <a:endParaRPr lang="en-US" b="1"/>
          </a:p>
        </c:rich>
      </c:tx>
      <c:layout>
        <c:manualLayout>
          <c:xMode val="edge"/>
          <c:yMode val="edge"/>
          <c:x val="0.18018357882924357"/>
          <c:y val="0.101558785598280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638471944513729E-2"/>
          <c:y val="0.26407610584213825"/>
          <c:w val="0.92015354760022672"/>
          <c:h val="0.47438203260058825"/>
        </c:manualLayout>
      </c:layout>
      <c:lineChart>
        <c:grouping val="standard"/>
        <c:varyColors val="0"/>
        <c:ser>
          <c:idx val="0"/>
          <c:order val="0"/>
          <c:tx>
            <c:strRef>
              <c:f>'Soporte Gráficos'!$R$37</c:f>
              <c:strCache>
                <c:ptCount val="1"/>
                <c:pt idx="0">
                  <c:v>Total</c:v>
                </c:pt>
              </c:strCache>
            </c:strRef>
          </c:tx>
          <c:spPr>
            <a:ln w="28575" cap="rnd">
              <a:solidFill>
                <a:schemeClr val="accent1"/>
              </a:solidFill>
              <a:round/>
            </a:ln>
            <a:effectLst/>
          </c:spPr>
          <c:marker>
            <c:symbol val="none"/>
          </c:marker>
          <c:cat>
            <c:multiLvlStrRef>
              <c:f>'Soporte Gráficos'!$Q$38:$Q$63</c:f>
              <c:multiLvlStrCache>
                <c:ptCount val="22"/>
                <c:lvl>
                  <c:pt idx="0">
                    <c:v>jul</c:v>
                  </c:pt>
                  <c:pt idx="1">
                    <c:v>ago</c:v>
                  </c:pt>
                  <c:pt idx="2">
                    <c:v>sept</c:v>
                  </c:pt>
                  <c:pt idx="3">
                    <c:v>oct</c:v>
                  </c:pt>
                  <c:pt idx="4">
                    <c:v>nov</c:v>
                  </c:pt>
                  <c:pt idx="5">
                    <c:v>dic</c:v>
                  </c:pt>
                  <c:pt idx="6">
                    <c:v>ene</c:v>
                  </c:pt>
                  <c:pt idx="7">
                    <c:v>feb</c:v>
                  </c:pt>
                  <c:pt idx="8">
                    <c:v>mar</c:v>
                  </c:pt>
                  <c:pt idx="9">
                    <c:v>abr</c:v>
                  </c:pt>
                  <c:pt idx="10">
                    <c:v>may</c:v>
                  </c:pt>
                  <c:pt idx="11">
                    <c:v>jun</c:v>
                  </c:pt>
                  <c:pt idx="12">
                    <c:v>jul</c:v>
                  </c:pt>
                  <c:pt idx="13">
                    <c:v>ago</c:v>
                  </c:pt>
                  <c:pt idx="14">
                    <c:v>sept</c:v>
                  </c:pt>
                  <c:pt idx="15">
                    <c:v>oct</c:v>
                  </c:pt>
                  <c:pt idx="16">
                    <c:v>nov</c:v>
                  </c:pt>
                  <c:pt idx="17">
                    <c:v>dic</c:v>
                  </c:pt>
                  <c:pt idx="18">
                    <c:v>ene</c:v>
                  </c:pt>
                  <c:pt idx="19">
                    <c:v>feb</c:v>
                  </c:pt>
                  <c:pt idx="20">
                    <c:v>mar</c:v>
                  </c:pt>
                  <c:pt idx="21">
                    <c:v>abr</c:v>
                  </c:pt>
                </c:lvl>
                <c:lvl>
                  <c:pt idx="0">
                    <c:v>2023</c:v>
                  </c:pt>
                  <c:pt idx="6">
                    <c:v>2024</c:v>
                  </c:pt>
                  <c:pt idx="18">
                    <c:v>2025</c:v>
                  </c:pt>
                </c:lvl>
              </c:multiLvlStrCache>
            </c:multiLvlStrRef>
          </c:cat>
          <c:val>
            <c:numRef>
              <c:f>'Soporte Gráficos'!$R$38:$R$63</c:f>
              <c:numCache>
                <c:formatCode>0</c:formatCode>
                <c:ptCount val="22"/>
                <c:pt idx="0">
                  <c:v>271.74468085106383</c:v>
                </c:pt>
                <c:pt idx="1">
                  <c:v>256.66666666666669</c:v>
                </c:pt>
                <c:pt idx="2">
                  <c:v>251.94</c:v>
                </c:pt>
                <c:pt idx="3">
                  <c:v>398.625</c:v>
                </c:pt>
                <c:pt idx="4">
                  <c:v>345.29508196721309</c:v>
                </c:pt>
                <c:pt idx="5">
                  <c:v>244.5625</c:v>
                </c:pt>
                <c:pt idx="6">
                  <c:v>280.78571428571428</c:v>
                </c:pt>
                <c:pt idx="7">
                  <c:v>283.42857142857144</c:v>
                </c:pt>
                <c:pt idx="8">
                  <c:v>275.63333333333333</c:v>
                </c:pt>
                <c:pt idx="9">
                  <c:v>435.8</c:v>
                </c:pt>
                <c:pt idx="10">
                  <c:v>192.72727272727272</c:v>
                </c:pt>
                <c:pt idx="11">
                  <c:v>209.37142857142857</c:v>
                </c:pt>
                <c:pt idx="12">
                  <c:v>349.57894736842104</c:v>
                </c:pt>
                <c:pt idx="13">
                  <c:v>349.16666666666669</c:v>
                </c:pt>
                <c:pt idx="14">
                  <c:v>280.17241379310343</c:v>
                </c:pt>
                <c:pt idx="15">
                  <c:v>643</c:v>
                </c:pt>
                <c:pt idx="16">
                  <c:v>299.37142857142857</c:v>
                </c:pt>
                <c:pt idx="17">
                  <c:v>270.57692307692309</c:v>
                </c:pt>
                <c:pt idx="18">
                  <c:v>1179.8421052631579</c:v>
                </c:pt>
                <c:pt idx="19">
                  <c:v>1006.7142857142857</c:v>
                </c:pt>
                <c:pt idx="20">
                  <c:v>386.6</c:v>
                </c:pt>
                <c:pt idx="21">
                  <c:v>395.72413793103448</c:v>
                </c:pt>
              </c:numCache>
            </c:numRef>
          </c:val>
          <c:smooth val="0"/>
          <c:extLst>
            <c:ext xmlns:c16="http://schemas.microsoft.com/office/drawing/2014/chart" uri="{C3380CC4-5D6E-409C-BE32-E72D297353CC}">
              <c16:uniqueId val="{00000000-9448-48DD-97CF-4D5097C30BF0}"/>
            </c:ext>
          </c:extLst>
        </c:ser>
        <c:dLbls>
          <c:showLegendKey val="0"/>
          <c:showVal val="0"/>
          <c:showCatName val="0"/>
          <c:showSerName val="0"/>
          <c:showPercent val="0"/>
          <c:showBubbleSize val="0"/>
        </c:dLbls>
        <c:smooth val="0"/>
        <c:axId val="1620203728"/>
        <c:axId val="1620204208"/>
      </c:lineChart>
      <c:catAx>
        <c:axId val="162020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1620204208"/>
        <c:crosses val="autoZero"/>
        <c:auto val="1"/>
        <c:lblAlgn val="ctr"/>
        <c:lblOffset val="100"/>
        <c:noMultiLvlLbl val="0"/>
      </c:catAx>
      <c:valAx>
        <c:axId val="1620204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1620203728"/>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75000"/>
        </a:schemeClr>
      </a:solid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Gráficos!Hora_Alcance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n-US" b="1"/>
              <a:t>Interacciones promedio por franja horaria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'Soporte Gráficos'!$Y$65</c:f>
              <c:strCache>
                <c:ptCount val="1"/>
                <c:pt idx="0">
                  <c:v>Total</c:v>
                </c:pt>
              </c:strCache>
            </c:strRef>
          </c:tx>
          <c:spPr>
            <a:solidFill>
              <a:srgbClr val="7030A0"/>
            </a:solidFill>
            <a:ln>
              <a:noFill/>
            </a:ln>
            <a:effectLst/>
          </c:spPr>
          <c:invertIfNegative val="0"/>
          <c:cat>
            <c:strRef>
              <c:f>'Soporte Gráficos'!$X$66:$X$90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'Soporte Gráficos'!$Y$66:$Y$90</c:f>
              <c:numCache>
                <c:formatCode>0</c:formatCode>
                <c:ptCount val="24"/>
                <c:pt idx="0">
                  <c:v>#N/A</c:v>
                </c:pt>
                <c:pt idx="1">
                  <c:v>#N/A</c:v>
                </c:pt>
                <c:pt idx="2">
                  <c:v>#N/A</c:v>
                </c:pt>
                <c:pt idx="3">
                  <c:v>#N/A</c:v>
                </c:pt>
                <c:pt idx="4">
                  <c:v>#N/A</c:v>
                </c:pt>
                <c:pt idx="5">
                  <c:v>#N/A</c:v>
                </c:pt>
                <c:pt idx="6">
                  <c:v>#N/A</c:v>
                </c:pt>
                <c:pt idx="7">
                  <c:v>8975.2083333333339</c:v>
                </c:pt>
                <c:pt idx="8">
                  <c:v>6717.202898550725</c:v>
                </c:pt>
                <c:pt idx="9">
                  <c:v>5785.4649122807014</c:v>
                </c:pt>
                <c:pt idx="10">
                  <c:v>6579</c:v>
                </c:pt>
                <c:pt idx="11">
                  <c:v>5047.6153846153848</c:v>
                </c:pt>
                <c:pt idx="12">
                  <c:v>6403.6842105263158</c:v>
                </c:pt>
                <c:pt idx="13">
                  <c:v>3590.3</c:v>
                </c:pt>
                <c:pt idx="14">
                  <c:v>13269.941176470587</c:v>
                </c:pt>
                <c:pt idx="15">
                  <c:v>3436.25</c:v>
                </c:pt>
                <c:pt idx="16">
                  <c:v>3540.5</c:v>
                </c:pt>
                <c:pt idx="17">
                  <c:v>4471.1538461538457</c:v>
                </c:pt>
                <c:pt idx="18">
                  <c:v>5239.8829787234044</c:v>
                </c:pt>
                <c:pt idx="19">
                  <c:v>4807.4951456310682</c:v>
                </c:pt>
                <c:pt idx="20">
                  <c:v>3737.56</c:v>
                </c:pt>
                <c:pt idx="21">
                  <c:v>3074.4615384615386</c:v>
                </c:pt>
                <c:pt idx="22">
                  <c:v>4914.333333333333</c:v>
                </c:pt>
                <c:pt idx="23">
                  <c:v>#N/A</c:v>
                </c:pt>
              </c:numCache>
            </c:numRef>
          </c:val>
          <c:extLst>
            <c:ext xmlns:c16="http://schemas.microsoft.com/office/drawing/2014/chart" uri="{C3380CC4-5D6E-409C-BE32-E72D297353CC}">
              <c16:uniqueId val="{00000000-62A2-4F70-BC5A-FAB2BB050D84}"/>
            </c:ext>
          </c:extLst>
        </c:ser>
        <c:dLbls>
          <c:showLegendKey val="0"/>
          <c:showVal val="0"/>
          <c:showCatName val="0"/>
          <c:showSerName val="0"/>
          <c:showPercent val="0"/>
          <c:showBubbleSize val="0"/>
        </c:dLbls>
        <c:gapWidth val="42"/>
        <c:overlap val="-27"/>
        <c:axId val="1385379936"/>
        <c:axId val="1385380416"/>
      </c:barChart>
      <c:catAx>
        <c:axId val="13853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1385380416"/>
        <c:crosses val="autoZero"/>
        <c:auto val="1"/>
        <c:lblAlgn val="ctr"/>
        <c:lblOffset val="100"/>
        <c:noMultiLvlLbl val="0"/>
      </c:catAx>
      <c:valAx>
        <c:axId val="1385380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138537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75000"/>
        </a:schemeClr>
      </a:solid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Gráficos!Dia_Alcance_Totales</c:name>
    <c:fmtId val="7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s-AR" b="1"/>
              <a:t>Alcance</a:t>
            </a:r>
            <a:r>
              <a:rPr lang="es-AR" b="1" baseline="0"/>
              <a:t> promedio comparado con total de publicaciones del día</a:t>
            </a:r>
            <a:endParaRPr lang="es-AR" b="1"/>
          </a:p>
        </c:rich>
      </c:tx>
      <c:layout>
        <c:manualLayout>
          <c:xMode val="edge"/>
          <c:yMode val="edge"/>
          <c:x val="0.16251149867063011"/>
          <c:y val="5.9504862150485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400"/>
          </a:solidFill>
          <a:ln>
            <a:solidFill>
              <a:srgbClr val="FFC400"/>
            </a:solid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52405785141569E-2"/>
          <c:y val="0.28750658521450601"/>
          <c:w val="0.83704201462572358"/>
          <c:h val="0.49066473549180972"/>
        </c:manualLayout>
      </c:layout>
      <c:barChart>
        <c:barDir val="col"/>
        <c:grouping val="clustered"/>
        <c:varyColors val="0"/>
        <c:ser>
          <c:idx val="0"/>
          <c:order val="0"/>
          <c:tx>
            <c:strRef>
              <c:f>'Soporte Gráficos'!$B$17</c:f>
              <c:strCache>
                <c:ptCount val="1"/>
                <c:pt idx="0">
                  <c:v>Promedio de Alcance</c:v>
                </c:pt>
              </c:strCache>
            </c:strRef>
          </c:tx>
          <c:spPr>
            <a:solidFill>
              <a:srgbClr val="FFC400"/>
            </a:solidFill>
            <a:ln>
              <a:solidFill>
                <a:srgbClr val="FFC400"/>
              </a:solid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'Soporte Gráficos'!$A$18:$A$25</c:f>
              <c:strCache>
                <c:ptCount val="7"/>
                <c:pt idx="0">
                  <c:v>lunes</c:v>
                </c:pt>
                <c:pt idx="1">
                  <c:v>martes</c:v>
                </c:pt>
                <c:pt idx="2">
                  <c:v>miércoles</c:v>
                </c:pt>
                <c:pt idx="3">
                  <c:v>jueves</c:v>
                </c:pt>
                <c:pt idx="4">
                  <c:v>viernes</c:v>
                </c:pt>
                <c:pt idx="5">
                  <c:v>sábado</c:v>
                </c:pt>
                <c:pt idx="6">
                  <c:v>domingo</c:v>
                </c:pt>
              </c:strCache>
            </c:strRef>
          </c:cat>
          <c:val>
            <c:numRef>
              <c:f>'Soporte Gráficos'!$B$18:$B$25</c:f>
              <c:numCache>
                <c:formatCode>General</c:formatCode>
                <c:ptCount val="7"/>
                <c:pt idx="0">
                  <c:v>8623.3586206896543</c:v>
                </c:pt>
                <c:pt idx="1">
                  <c:v>5437.6538461538457</c:v>
                </c:pt>
                <c:pt idx="2">
                  <c:v>5640.9012345679012</c:v>
                </c:pt>
                <c:pt idx="3">
                  <c:v>5131.9929577464791</c:v>
                </c:pt>
                <c:pt idx="4">
                  <c:v>7212.7759999999998</c:v>
                </c:pt>
                <c:pt idx="5">
                  <c:v>6860.78</c:v>
                </c:pt>
                <c:pt idx="6">
                  <c:v>4901.8666666666668</c:v>
                </c:pt>
              </c:numCache>
            </c:numRef>
          </c:val>
          <c:extLst>
            <c:ext xmlns:c16="http://schemas.microsoft.com/office/drawing/2014/chart" uri="{C3380CC4-5D6E-409C-BE32-E72D297353CC}">
              <c16:uniqueId val="{00000000-C9FA-475A-892E-905D9A6689BE}"/>
            </c:ext>
          </c:extLst>
        </c:ser>
        <c:dLbls>
          <c:showLegendKey val="0"/>
          <c:showVal val="0"/>
          <c:showCatName val="0"/>
          <c:showSerName val="0"/>
          <c:showPercent val="0"/>
          <c:showBubbleSize val="0"/>
        </c:dLbls>
        <c:gapWidth val="60"/>
        <c:axId val="413541375"/>
        <c:axId val="1122565055"/>
      </c:barChart>
      <c:lineChart>
        <c:grouping val="stacked"/>
        <c:varyColors val="0"/>
        <c:ser>
          <c:idx val="1"/>
          <c:order val="1"/>
          <c:tx>
            <c:strRef>
              <c:f>'Soporte Gráficos'!$C$17</c:f>
              <c:strCache>
                <c:ptCount val="1"/>
                <c:pt idx="0">
                  <c:v>Publicaciones totales realizadas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'Soporte Gráficos'!$A$18:$A$25</c:f>
              <c:strCache>
                <c:ptCount val="7"/>
                <c:pt idx="0">
                  <c:v>lunes</c:v>
                </c:pt>
                <c:pt idx="1">
                  <c:v>martes</c:v>
                </c:pt>
                <c:pt idx="2">
                  <c:v>miércoles</c:v>
                </c:pt>
                <c:pt idx="3">
                  <c:v>jueves</c:v>
                </c:pt>
                <c:pt idx="4">
                  <c:v>viernes</c:v>
                </c:pt>
                <c:pt idx="5">
                  <c:v>sábado</c:v>
                </c:pt>
                <c:pt idx="6">
                  <c:v>domingo</c:v>
                </c:pt>
              </c:strCache>
            </c:strRef>
          </c:cat>
          <c:val>
            <c:numRef>
              <c:f>'Soporte Gráficos'!$C$18:$C$25</c:f>
              <c:numCache>
                <c:formatCode>General</c:formatCode>
                <c:ptCount val="7"/>
                <c:pt idx="0">
                  <c:v>145</c:v>
                </c:pt>
                <c:pt idx="1">
                  <c:v>156</c:v>
                </c:pt>
                <c:pt idx="2">
                  <c:v>162</c:v>
                </c:pt>
                <c:pt idx="3">
                  <c:v>142</c:v>
                </c:pt>
                <c:pt idx="4">
                  <c:v>125</c:v>
                </c:pt>
                <c:pt idx="5">
                  <c:v>50</c:v>
                </c:pt>
                <c:pt idx="6">
                  <c:v>30</c:v>
                </c:pt>
              </c:numCache>
            </c:numRef>
          </c:val>
          <c:smooth val="0"/>
          <c:extLst>
            <c:ext xmlns:c16="http://schemas.microsoft.com/office/drawing/2014/chart" uri="{C3380CC4-5D6E-409C-BE32-E72D297353CC}">
              <c16:uniqueId val="{00000001-C9FA-475A-892E-905D9A6689BE}"/>
            </c:ext>
          </c:extLst>
        </c:ser>
        <c:dLbls>
          <c:showLegendKey val="0"/>
          <c:showVal val="0"/>
          <c:showCatName val="0"/>
          <c:showSerName val="0"/>
          <c:showPercent val="0"/>
          <c:showBubbleSize val="0"/>
        </c:dLbls>
        <c:marker val="1"/>
        <c:smooth val="0"/>
        <c:axId val="481433631"/>
        <c:axId val="481436511"/>
      </c:lineChart>
      <c:catAx>
        <c:axId val="41354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1122565055"/>
        <c:crosses val="autoZero"/>
        <c:auto val="1"/>
        <c:lblAlgn val="ctr"/>
        <c:lblOffset val="100"/>
        <c:noMultiLvlLbl val="0"/>
      </c:catAx>
      <c:valAx>
        <c:axId val="11225650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413541375"/>
        <c:crosses val="autoZero"/>
        <c:crossBetween val="between"/>
      </c:valAx>
      <c:valAx>
        <c:axId val="4814365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481433631"/>
        <c:crosses val="max"/>
        <c:crossBetween val="between"/>
      </c:valAx>
      <c:catAx>
        <c:axId val="481433631"/>
        <c:scaling>
          <c:orientation val="minMax"/>
        </c:scaling>
        <c:delete val="1"/>
        <c:axPos val="t"/>
        <c:numFmt formatCode="General" sourceLinked="1"/>
        <c:majorTickMark val="out"/>
        <c:minorTickMark val="none"/>
        <c:tickLblPos val="nextTo"/>
        <c:crossAx val="481436511"/>
        <c:crosses val="max"/>
        <c:auto val="1"/>
        <c:lblAlgn val="ctr"/>
        <c:lblOffset val="100"/>
        <c:noMultiLvlLbl val="0"/>
      </c:catAx>
      <c:spPr>
        <a:noFill/>
        <a:ln>
          <a:noFill/>
        </a:ln>
        <a:effectLst/>
      </c:spPr>
    </c:plotArea>
    <c:legend>
      <c:legendPos val="b"/>
      <c:layout>
        <c:manualLayout>
          <c:xMode val="edge"/>
          <c:yMode val="edge"/>
          <c:x val="1.3656683533829443E-4"/>
          <c:y val="0.9084728785424957"/>
          <c:w val="0.97899589757162686"/>
          <c:h val="4.79952164682486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75000"/>
        </a:schemeClr>
      </a:solid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Gráficos!Tipo_PromedioInteraccionesTodas</c:name>
    <c:fmtId val="6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s-AR" sz="1200" b="1"/>
              <a:t>Interacciones promedio por tipo de contenido</a:t>
            </a:r>
          </a:p>
        </c:rich>
      </c:tx>
      <c:layout>
        <c:manualLayout>
          <c:xMode val="edge"/>
          <c:yMode val="edge"/>
          <c:x val="0.1784055069885697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7981845011309"/>
          <c:y val="0.15572264296063773"/>
          <c:w val="0.72533467152266895"/>
          <c:h val="0.63983576727087632"/>
        </c:manualLayout>
      </c:layout>
      <c:barChart>
        <c:barDir val="col"/>
        <c:grouping val="stacked"/>
        <c:varyColors val="0"/>
        <c:ser>
          <c:idx val="0"/>
          <c:order val="0"/>
          <c:tx>
            <c:strRef>
              <c:f>'Soporte Gráficos'!$K$6</c:f>
              <c:strCache>
                <c:ptCount val="1"/>
                <c:pt idx="0">
                  <c:v>% Like</c:v>
                </c:pt>
              </c:strCache>
            </c:strRef>
          </c:tx>
          <c:spPr>
            <a:solidFill>
              <a:schemeClr val="accent6"/>
            </a:solidFill>
            <a:ln>
              <a:noFill/>
            </a:ln>
            <a:effectLst/>
          </c:spPr>
          <c:invertIfNegative val="0"/>
          <c:cat>
            <c:strRef>
              <c:f>'Soporte Gráficos'!$J$7:$J$10</c:f>
              <c:strCache>
                <c:ptCount val="3"/>
                <c:pt idx="0">
                  <c:v>Imagen de Instagram</c:v>
                </c:pt>
                <c:pt idx="1">
                  <c:v>Reel de Instagram</c:v>
                </c:pt>
                <c:pt idx="2">
                  <c:v>Secuencia de Instagram</c:v>
                </c:pt>
              </c:strCache>
            </c:strRef>
          </c:cat>
          <c:val>
            <c:numRef>
              <c:f>'Soporte Gráficos'!$K$7:$K$10</c:f>
              <c:numCache>
                <c:formatCode>0</c:formatCode>
                <c:ptCount val="3"/>
                <c:pt idx="0">
                  <c:v>296.72790294627384</c:v>
                </c:pt>
                <c:pt idx="1">
                  <c:v>1057.0645161290322</c:v>
                </c:pt>
                <c:pt idx="2">
                  <c:v>371.77777777777777</c:v>
                </c:pt>
              </c:numCache>
            </c:numRef>
          </c:val>
          <c:extLst>
            <c:ext xmlns:c16="http://schemas.microsoft.com/office/drawing/2014/chart" uri="{C3380CC4-5D6E-409C-BE32-E72D297353CC}">
              <c16:uniqueId val="{00000000-C9B3-4D43-A60A-EFB09EDF8BAA}"/>
            </c:ext>
          </c:extLst>
        </c:ser>
        <c:ser>
          <c:idx val="1"/>
          <c:order val="1"/>
          <c:tx>
            <c:strRef>
              <c:f>'Soporte Gráficos'!$L$6</c:f>
              <c:strCache>
                <c:ptCount val="1"/>
                <c:pt idx="0">
                  <c:v>% Compartidos</c:v>
                </c:pt>
              </c:strCache>
            </c:strRef>
          </c:tx>
          <c:spPr>
            <a:solidFill>
              <a:schemeClr val="accent5"/>
            </a:solidFill>
            <a:ln>
              <a:noFill/>
            </a:ln>
            <a:effectLst/>
          </c:spPr>
          <c:invertIfNegative val="0"/>
          <c:cat>
            <c:strRef>
              <c:f>'Soporte Gráficos'!$J$7:$J$10</c:f>
              <c:strCache>
                <c:ptCount val="3"/>
                <c:pt idx="0">
                  <c:v>Imagen de Instagram</c:v>
                </c:pt>
                <c:pt idx="1">
                  <c:v>Reel de Instagram</c:v>
                </c:pt>
                <c:pt idx="2">
                  <c:v>Secuencia de Instagram</c:v>
                </c:pt>
              </c:strCache>
            </c:strRef>
          </c:cat>
          <c:val>
            <c:numRef>
              <c:f>'Soporte Gráficos'!$L$7:$L$10</c:f>
              <c:numCache>
                <c:formatCode>0</c:formatCode>
                <c:ptCount val="3"/>
                <c:pt idx="0">
                  <c:v>53.036395147313691</c:v>
                </c:pt>
                <c:pt idx="1">
                  <c:v>198.04838709677421</c:v>
                </c:pt>
                <c:pt idx="2">
                  <c:v>63.549707602339183</c:v>
                </c:pt>
              </c:numCache>
            </c:numRef>
          </c:val>
          <c:extLst>
            <c:ext xmlns:c16="http://schemas.microsoft.com/office/drawing/2014/chart" uri="{C3380CC4-5D6E-409C-BE32-E72D297353CC}">
              <c16:uniqueId val="{00000001-C9B3-4D43-A60A-EFB09EDF8BAA}"/>
            </c:ext>
          </c:extLst>
        </c:ser>
        <c:ser>
          <c:idx val="2"/>
          <c:order val="2"/>
          <c:tx>
            <c:strRef>
              <c:f>'Soporte Gráficos'!$M$6</c:f>
              <c:strCache>
                <c:ptCount val="1"/>
                <c:pt idx="0">
                  <c:v>% Comentarios</c:v>
                </c:pt>
              </c:strCache>
            </c:strRef>
          </c:tx>
          <c:spPr>
            <a:solidFill>
              <a:schemeClr val="accent4"/>
            </a:solidFill>
            <a:ln>
              <a:noFill/>
            </a:ln>
            <a:effectLst/>
          </c:spPr>
          <c:invertIfNegative val="0"/>
          <c:cat>
            <c:strRef>
              <c:f>'Soporte Gráficos'!$J$7:$J$10</c:f>
              <c:strCache>
                <c:ptCount val="3"/>
                <c:pt idx="0">
                  <c:v>Imagen de Instagram</c:v>
                </c:pt>
                <c:pt idx="1">
                  <c:v>Reel de Instagram</c:v>
                </c:pt>
                <c:pt idx="2">
                  <c:v>Secuencia de Instagram</c:v>
                </c:pt>
              </c:strCache>
            </c:strRef>
          </c:cat>
          <c:val>
            <c:numRef>
              <c:f>'Soporte Gráficos'!$M$7:$M$10</c:f>
              <c:numCache>
                <c:formatCode>0</c:formatCode>
                <c:ptCount val="3"/>
                <c:pt idx="0">
                  <c:v>18.60311958405546</c:v>
                </c:pt>
                <c:pt idx="1">
                  <c:v>20.032258064516128</c:v>
                </c:pt>
                <c:pt idx="2">
                  <c:v>10.678362573099415</c:v>
                </c:pt>
              </c:numCache>
            </c:numRef>
          </c:val>
          <c:extLst>
            <c:ext xmlns:c16="http://schemas.microsoft.com/office/drawing/2014/chart" uri="{C3380CC4-5D6E-409C-BE32-E72D297353CC}">
              <c16:uniqueId val="{00000002-C9B3-4D43-A60A-EFB09EDF8BAA}"/>
            </c:ext>
          </c:extLst>
        </c:ser>
        <c:ser>
          <c:idx val="3"/>
          <c:order val="3"/>
          <c:tx>
            <c:strRef>
              <c:f>'Soporte Gráficos'!$N$6</c:f>
              <c:strCache>
                <c:ptCount val="1"/>
                <c:pt idx="0">
                  <c:v>% Guardados</c:v>
                </c:pt>
              </c:strCache>
            </c:strRef>
          </c:tx>
          <c:spPr>
            <a:solidFill>
              <a:schemeClr val="accent6">
                <a:lumMod val="60000"/>
              </a:schemeClr>
            </a:solidFill>
            <a:ln>
              <a:noFill/>
            </a:ln>
            <a:effectLst/>
          </c:spPr>
          <c:invertIfNegative val="0"/>
          <c:cat>
            <c:strRef>
              <c:f>'Soporte Gráficos'!$J$7:$J$10</c:f>
              <c:strCache>
                <c:ptCount val="3"/>
                <c:pt idx="0">
                  <c:v>Imagen de Instagram</c:v>
                </c:pt>
                <c:pt idx="1">
                  <c:v>Reel de Instagram</c:v>
                </c:pt>
                <c:pt idx="2">
                  <c:v>Secuencia de Instagram</c:v>
                </c:pt>
              </c:strCache>
            </c:strRef>
          </c:cat>
          <c:val>
            <c:numRef>
              <c:f>'Soporte Gráficos'!$N$7:$N$10</c:f>
              <c:numCache>
                <c:formatCode>0</c:formatCode>
                <c:ptCount val="3"/>
                <c:pt idx="0">
                  <c:v>15.303292894280762</c:v>
                </c:pt>
                <c:pt idx="1">
                  <c:v>73.096774193548384</c:v>
                </c:pt>
                <c:pt idx="2">
                  <c:v>22.432748538011698</c:v>
                </c:pt>
              </c:numCache>
            </c:numRef>
          </c:val>
          <c:extLst>
            <c:ext xmlns:c16="http://schemas.microsoft.com/office/drawing/2014/chart" uri="{C3380CC4-5D6E-409C-BE32-E72D297353CC}">
              <c16:uniqueId val="{00000003-C9B3-4D43-A60A-EFB09EDF8BAA}"/>
            </c:ext>
          </c:extLst>
        </c:ser>
        <c:dLbls>
          <c:showLegendKey val="0"/>
          <c:showVal val="0"/>
          <c:showCatName val="0"/>
          <c:showSerName val="0"/>
          <c:showPercent val="0"/>
          <c:showBubbleSize val="0"/>
        </c:dLbls>
        <c:gapWidth val="49"/>
        <c:overlap val="100"/>
        <c:axId val="418456463"/>
        <c:axId val="418456943"/>
      </c:barChart>
      <c:catAx>
        <c:axId val="41845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418456943"/>
        <c:crosses val="autoZero"/>
        <c:auto val="1"/>
        <c:lblAlgn val="ctr"/>
        <c:lblOffset val="100"/>
        <c:noMultiLvlLbl val="0"/>
      </c:catAx>
      <c:valAx>
        <c:axId val="4184569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418456463"/>
        <c:crosses val="autoZero"/>
        <c:crossBetween val="between"/>
      </c:valAx>
      <c:spPr>
        <a:noFill/>
        <a:ln>
          <a:noFill/>
        </a:ln>
        <a:effectLst/>
      </c:spPr>
    </c:plotArea>
    <c:legend>
      <c:legendPos val="b"/>
      <c:layout>
        <c:manualLayout>
          <c:xMode val="edge"/>
          <c:yMode val="edge"/>
          <c:x val="3.1728894059591589E-2"/>
          <c:y val="0.92367976617204828"/>
          <c:w val="0.96827110594040844"/>
          <c:h val="6.04501238056023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Gráficos!Tipo_PromedioLike</c:name>
    <c:fmtId val="100"/>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D-DIN-PRO" panose="020B0504030202030204" pitchFamily="34" charset="0"/>
                <a:ea typeface="+mn-ea"/>
                <a:cs typeface="+mn-cs"/>
              </a:defRPr>
            </a:pPr>
            <a:r>
              <a:rPr lang="es-AR" sz="900"/>
              <a:t>LIKE</a:t>
            </a:r>
          </a:p>
          <a:p>
            <a:pPr>
              <a:defRPr sz="9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sz="900"/>
          </a:p>
        </c:rich>
      </c:tx>
      <c:layout>
        <c:manualLayout>
          <c:xMode val="edge"/>
          <c:yMode val="edge"/>
          <c:x val="0.43858377154885309"/>
          <c:y val="4.0404168946691951E-2"/>
        </c:manualLayout>
      </c:layout>
      <c:overlay val="0"/>
      <c:spPr>
        <a:noFill/>
        <a:ln>
          <a:noFill/>
        </a:ln>
        <a:effectLst/>
      </c:sp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C58EF6"/>
          </a:solidFill>
          <a:ln w="19050">
            <a:solidFill>
              <a:schemeClr val="lt1"/>
            </a:solidFill>
          </a:ln>
          <a:effectLst/>
        </c:spPr>
      </c:pivotFmt>
      <c:pivotFmt>
        <c:idx val="7"/>
        <c:spPr>
          <a:solidFill>
            <a:srgbClr val="0AB178"/>
          </a:solidFill>
          <a:ln w="19050">
            <a:solidFill>
              <a:schemeClr val="lt1"/>
            </a:solidFill>
          </a:ln>
          <a:effectLst/>
        </c:spPr>
      </c:pivotFmt>
      <c:pivotFmt>
        <c:idx val="8"/>
        <c:spPr>
          <a:solidFill>
            <a:srgbClr val="FFC400"/>
          </a:solidFill>
          <a:ln w="19050">
            <a:solidFill>
              <a:schemeClr val="lt1"/>
            </a:solidFill>
          </a:ln>
          <a:effectLst/>
        </c:spPr>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C58EF6"/>
          </a:solidFill>
          <a:ln w="19050">
            <a:solidFill>
              <a:schemeClr val="lt1"/>
            </a:solidFill>
          </a:ln>
          <a:effectLst/>
        </c:spPr>
      </c:pivotFmt>
      <c:pivotFmt>
        <c:idx val="11"/>
        <c:spPr>
          <a:solidFill>
            <a:srgbClr val="0AB178"/>
          </a:solidFill>
          <a:ln w="19050">
            <a:solidFill>
              <a:schemeClr val="lt1"/>
            </a:solidFill>
          </a:ln>
          <a:effectLst/>
        </c:spPr>
      </c:pivotFmt>
      <c:pivotFmt>
        <c:idx val="12"/>
        <c:spPr>
          <a:solidFill>
            <a:srgbClr val="FFC400"/>
          </a:solidFill>
          <a:ln w="19050">
            <a:solidFill>
              <a:schemeClr val="lt1"/>
            </a:solidFill>
          </a:ln>
          <a:effectLst/>
        </c:spPr>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rgbClr val="C58EF6"/>
          </a:solidFill>
          <a:ln w="19050">
            <a:solidFill>
              <a:schemeClr val="lt1"/>
            </a:solidFill>
          </a:ln>
          <a:effectLst/>
        </c:spPr>
      </c:pivotFmt>
      <c:pivotFmt>
        <c:idx val="15"/>
        <c:spPr>
          <a:solidFill>
            <a:srgbClr val="0AB178"/>
          </a:solidFill>
          <a:ln w="19050">
            <a:solidFill>
              <a:schemeClr val="lt1"/>
            </a:solidFill>
          </a:ln>
          <a:effectLst/>
        </c:spPr>
      </c:pivotFmt>
      <c:pivotFmt>
        <c:idx val="16"/>
        <c:spPr>
          <a:solidFill>
            <a:srgbClr val="FFC400"/>
          </a:solidFill>
          <a:ln w="19050">
            <a:solidFill>
              <a:schemeClr val="lt1"/>
            </a:solidFill>
          </a:ln>
          <a:effectLst/>
        </c:spPr>
      </c:pivotFmt>
      <c:pivotFmt>
        <c:idx val="17"/>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58EF6"/>
          </a:solidFill>
          <a:ln w="19050">
            <a:solidFill>
              <a:schemeClr val="lt1"/>
            </a:solidFill>
          </a:ln>
          <a:effectLst/>
        </c:spPr>
      </c:pivotFmt>
      <c:pivotFmt>
        <c:idx val="19"/>
        <c:spPr>
          <a:solidFill>
            <a:srgbClr val="0AB178"/>
          </a:solidFill>
          <a:ln w="19050">
            <a:solidFill>
              <a:schemeClr val="lt1"/>
            </a:solid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D-DIN-PRO" panose="020B0504030202030204" pitchFamily="34" charset="0"/>
                    <a:ea typeface="+mn-ea"/>
                    <a:cs typeface="+mn-cs"/>
                  </a:defRPr>
                </a:pPr>
                <a:fld id="{9B80C6EF-4488-41F3-B311-2D07FAFC57F5}" type="VALUE">
                  <a:rPr lang="en-US" sz="800"/>
                  <a:pPr>
                    <a:defRPr sz="800" b="0" i="0" u="none" strike="noStrike" kern="1200" baseline="0">
                      <a:solidFill>
                        <a:schemeClr val="tx1">
                          <a:lumMod val="75000"/>
                          <a:lumOff val="25000"/>
                        </a:schemeClr>
                      </a:solidFill>
                      <a:latin typeface="D-DIN-PRO" panose="020B0504030202030204" pitchFamily="34" charset="0"/>
                      <a:ea typeface="+mn-ea"/>
                      <a:cs typeface="+mn-cs"/>
                    </a:defRPr>
                  </a:pPr>
                  <a:t>[VALOR]</a:t>
                </a:fld>
                <a:endParaRPr lang="es-AR"/>
              </a:p>
            </c:rich>
          </c:tx>
          <c:spPr>
            <a:noFill/>
            <a:ln>
              <a:no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rgbClr val="FFC400"/>
          </a:solidFill>
          <a:ln w="19050">
            <a:solidFill>
              <a:schemeClr val="lt1"/>
            </a:solidFill>
          </a:ln>
          <a:effectLst/>
        </c:spPr>
      </c:pivotFmt>
    </c:pivotFmts>
    <c:plotArea>
      <c:layout>
        <c:manualLayout>
          <c:layoutTarget val="inner"/>
          <c:xMode val="edge"/>
          <c:yMode val="edge"/>
          <c:x val="0"/>
          <c:y val="0.16433188111766164"/>
          <c:w val="0.98303677804397649"/>
          <c:h val="0.79463257331234449"/>
        </c:manualLayout>
      </c:layout>
      <c:doughnutChart>
        <c:varyColors val="1"/>
        <c:ser>
          <c:idx val="0"/>
          <c:order val="0"/>
          <c:tx>
            <c:strRef>
              <c:f>'Soporte Gráficos'!$K$24</c:f>
              <c:strCache>
                <c:ptCount val="1"/>
                <c:pt idx="0">
                  <c:v>Total</c:v>
                </c:pt>
              </c:strCache>
            </c:strRef>
          </c:tx>
          <c:dPt>
            <c:idx val="0"/>
            <c:bubble3D val="0"/>
            <c:spPr>
              <a:solidFill>
                <a:srgbClr val="C58EF6"/>
              </a:solidFill>
              <a:ln w="19050">
                <a:solidFill>
                  <a:schemeClr val="lt1"/>
                </a:solidFill>
              </a:ln>
              <a:effectLst/>
            </c:spPr>
            <c:extLst>
              <c:ext xmlns:c16="http://schemas.microsoft.com/office/drawing/2014/chart" uri="{C3380CC4-5D6E-409C-BE32-E72D297353CC}">
                <c16:uniqueId val="{00000009-9303-4AED-9ACD-3409E14510D6}"/>
              </c:ext>
            </c:extLst>
          </c:dPt>
          <c:dPt>
            <c:idx val="1"/>
            <c:bubble3D val="0"/>
            <c:spPr>
              <a:solidFill>
                <a:srgbClr val="0AB178"/>
              </a:solidFill>
              <a:ln w="19050">
                <a:solidFill>
                  <a:schemeClr val="lt1"/>
                </a:solidFill>
              </a:ln>
              <a:effectLst/>
            </c:spPr>
            <c:extLst>
              <c:ext xmlns:c16="http://schemas.microsoft.com/office/drawing/2014/chart" uri="{C3380CC4-5D6E-409C-BE32-E72D297353CC}">
                <c16:uniqueId val="{0000000B-9303-4AED-9ACD-3409E14510D6}"/>
              </c:ext>
            </c:extLst>
          </c:dPt>
          <c:dPt>
            <c:idx val="2"/>
            <c:bubble3D val="0"/>
            <c:spPr>
              <a:solidFill>
                <a:srgbClr val="FFC400"/>
              </a:solidFill>
              <a:ln w="19050">
                <a:solidFill>
                  <a:schemeClr val="lt1"/>
                </a:solidFill>
              </a:ln>
              <a:effectLst/>
            </c:spPr>
            <c:extLst>
              <c:ext xmlns:c16="http://schemas.microsoft.com/office/drawing/2014/chart" uri="{C3380CC4-5D6E-409C-BE32-E72D297353CC}">
                <c16:uniqueId val="{0000000D-9303-4AED-9ACD-3409E14510D6}"/>
              </c:ext>
            </c:extLst>
          </c:dPt>
          <c:dLbls>
            <c:dLbl>
              <c:idx val="1"/>
              <c:tx>
                <c:rich>
                  <a:bodyPr/>
                  <a:lstStyle/>
                  <a:p>
                    <a:fld id="{9B80C6EF-4488-41F3-B311-2D07FAFC57F5}" type="VALUE">
                      <a:rPr lang="en-US" sz="800"/>
                      <a:pPr/>
                      <a:t>[VALOR]</a:t>
                    </a:fld>
                    <a:endParaRPr lang="es-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303-4AED-9ACD-3409E14510D6}"/>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'Soporte Gráficos'!$J$25:$J$28</c:f>
              <c:strCache>
                <c:ptCount val="3"/>
                <c:pt idx="0">
                  <c:v>Imagen de Instagram</c:v>
                </c:pt>
                <c:pt idx="1">
                  <c:v>Reel de Instagram</c:v>
                </c:pt>
                <c:pt idx="2">
                  <c:v>Secuencia de Instagram</c:v>
                </c:pt>
              </c:strCache>
            </c:strRef>
          </c:cat>
          <c:val>
            <c:numRef>
              <c:f>'Soporte Gráficos'!$K$25:$K$28</c:f>
              <c:numCache>
                <c:formatCode>0</c:formatCode>
                <c:ptCount val="3"/>
                <c:pt idx="0">
                  <c:v>296.72790294627384</c:v>
                </c:pt>
                <c:pt idx="1">
                  <c:v>1057.0645161290322</c:v>
                </c:pt>
                <c:pt idx="2">
                  <c:v>371.77777777777777</c:v>
                </c:pt>
              </c:numCache>
            </c:numRef>
          </c:val>
          <c:extLst>
            <c:ext xmlns:c16="http://schemas.microsoft.com/office/drawing/2014/chart" uri="{C3380CC4-5D6E-409C-BE32-E72D297353CC}">
              <c16:uniqueId val="{0000000E-9303-4AED-9ACD-3409E14510D6}"/>
            </c:ext>
          </c:extLst>
        </c:ser>
        <c:dLbls>
          <c:showLegendKey val="0"/>
          <c:showVal val="1"/>
          <c:showCatName val="0"/>
          <c:showSerName val="0"/>
          <c:showPercent val="0"/>
          <c:showBubbleSize val="0"/>
          <c:showLeaderLines val="1"/>
        </c:dLbls>
        <c:firstSliceAng val="0"/>
        <c:holeSize val="40"/>
      </c:doughnutChart>
      <c:spPr>
        <a:noFill/>
      </c:spPr>
    </c:plotArea>
    <c:plotVisOnly val="1"/>
    <c:dispBlanksAs val="gap"/>
    <c:showDLblsOverMax val="0"/>
    <c:extLst/>
  </c:chart>
  <c:spPr>
    <a:noFill/>
    <a:ln>
      <a:noFill/>
    </a:ln>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Gráficos!Tipo_PromedioCompartido</c:name>
    <c:fmtId val="10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n-US" sz="900"/>
              <a:t>COMPARTIDOS</a:t>
            </a:r>
            <a:endParaRPr lang="en-US" sz="1000"/>
          </a:p>
        </c:rich>
      </c:tx>
      <c:layout>
        <c:manualLayout>
          <c:xMode val="edge"/>
          <c:yMode val="edge"/>
          <c:x val="0.34710500152615004"/>
          <c:y val="3.3289537059183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58EF6"/>
          </a:solidFill>
          <a:ln w="19050">
            <a:solidFill>
              <a:schemeClr val="lt1"/>
            </a:solidFill>
          </a:ln>
          <a:effectLst/>
        </c:spPr>
      </c:pivotFmt>
      <c:pivotFmt>
        <c:idx val="7"/>
        <c:spPr>
          <a:solidFill>
            <a:srgbClr val="0AB178"/>
          </a:solidFill>
          <a:ln w="19050">
            <a:solidFill>
              <a:schemeClr val="lt1"/>
            </a:solidFill>
          </a:ln>
          <a:effectLst/>
        </c:spPr>
      </c:pivotFmt>
      <c:pivotFmt>
        <c:idx val="8"/>
        <c:spPr>
          <a:solidFill>
            <a:srgbClr val="FFC400"/>
          </a:solidFill>
          <a:ln w="19050">
            <a:solidFill>
              <a:schemeClr val="lt1"/>
            </a:solidFill>
          </a:ln>
          <a:effectLst/>
        </c:spPr>
      </c:pivotFmt>
    </c:pivotFmts>
    <c:plotArea>
      <c:layout>
        <c:manualLayout>
          <c:layoutTarget val="inner"/>
          <c:xMode val="edge"/>
          <c:yMode val="edge"/>
          <c:x val="0"/>
          <c:y val="0.16529572087064642"/>
          <c:w val="1"/>
          <c:h val="0.81960130037294621"/>
        </c:manualLayout>
      </c:layout>
      <c:doughnutChart>
        <c:varyColors val="1"/>
        <c:ser>
          <c:idx val="0"/>
          <c:order val="0"/>
          <c:tx>
            <c:strRef>
              <c:f>'Soporte Gráficos'!$K$30</c:f>
              <c:strCache>
                <c:ptCount val="1"/>
                <c:pt idx="0">
                  <c:v>Total</c:v>
                </c:pt>
              </c:strCache>
            </c:strRef>
          </c:tx>
          <c:dPt>
            <c:idx val="0"/>
            <c:bubble3D val="0"/>
            <c:spPr>
              <a:solidFill>
                <a:srgbClr val="C58EF6"/>
              </a:solidFill>
              <a:ln w="19050">
                <a:solidFill>
                  <a:schemeClr val="lt1"/>
                </a:solidFill>
              </a:ln>
              <a:effectLst/>
            </c:spPr>
            <c:extLst>
              <c:ext xmlns:c16="http://schemas.microsoft.com/office/drawing/2014/chart" uri="{C3380CC4-5D6E-409C-BE32-E72D297353CC}">
                <c16:uniqueId val="{00000001-6320-47E0-804A-5BDC730D8795}"/>
              </c:ext>
            </c:extLst>
          </c:dPt>
          <c:dPt>
            <c:idx val="1"/>
            <c:bubble3D val="0"/>
            <c:spPr>
              <a:solidFill>
                <a:srgbClr val="0AB178"/>
              </a:solidFill>
              <a:ln w="19050">
                <a:solidFill>
                  <a:schemeClr val="lt1"/>
                </a:solidFill>
              </a:ln>
              <a:effectLst/>
            </c:spPr>
            <c:extLst>
              <c:ext xmlns:c16="http://schemas.microsoft.com/office/drawing/2014/chart" uri="{C3380CC4-5D6E-409C-BE32-E72D297353CC}">
                <c16:uniqueId val="{00000003-6320-47E0-804A-5BDC730D8795}"/>
              </c:ext>
            </c:extLst>
          </c:dPt>
          <c:dPt>
            <c:idx val="2"/>
            <c:bubble3D val="0"/>
            <c:spPr>
              <a:solidFill>
                <a:srgbClr val="FFC400"/>
              </a:solidFill>
              <a:ln w="19050">
                <a:solidFill>
                  <a:schemeClr val="lt1"/>
                </a:solidFill>
              </a:ln>
              <a:effectLst/>
            </c:spPr>
            <c:extLst>
              <c:ext xmlns:c16="http://schemas.microsoft.com/office/drawing/2014/chart" uri="{C3380CC4-5D6E-409C-BE32-E72D297353CC}">
                <c16:uniqueId val="{00000005-6320-47E0-804A-5BDC730D8795}"/>
              </c:ext>
            </c:extLst>
          </c:dPt>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'Soporte Gráficos'!$J$31:$J$34</c:f>
              <c:strCache>
                <c:ptCount val="3"/>
                <c:pt idx="0">
                  <c:v>Imagen de Instagram</c:v>
                </c:pt>
                <c:pt idx="1">
                  <c:v>Reel de Instagram</c:v>
                </c:pt>
                <c:pt idx="2">
                  <c:v>Secuencia de Instagram</c:v>
                </c:pt>
              </c:strCache>
            </c:strRef>
          </c:cat>
          <c:val>
            <c:numRef>
              <c:f>'Soporte Gráficos'!$K$31:$K$34</c:f>
              <c:numCache>
                <c:formatCode>0</c:formatCode>
                <c:ptCount val="3"/>
                <c:pt idx="0">
                  <c:v>53.036395147313691</c:v>
                </c:pt>
                <c:pt idx="1">
                  <c:v>198.04838709677421</c:v>
                </c:pt>
                <c:pt idx="2">
                  <c:v>63.549707602339183</c:v>
                </c:pt>
              </c:numCache>
            </c:numRef>
          </c:val>
          <c:extLst>
            <c:ext xmlns:c16="http://schemas.microsoft.com/office/drawing/2014/chart" uri="{C3380CC4-5D6E-409C-BE32-E72D297353CC}">
              <c16:uniqueId val="{00000006-6320-47E0-804A-5BDC730D8795}"/>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Gráficos!Tipo_PromedioCOmentario</c:name>
    <c:fmtId val="1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n-US" sz="900"/>
              <a:t>COMENTARIOS</a:t>
            </a:r>
            <a:endParaRPr lang="en-US" sz="1000"/>
          </a:p>
        </c:rich>
      </c:tx>
      <c:layout>
        <c:manualLayout>
          <c:xMode val="edge"/>
          <c:yMode val="edge"/>
          <c:x val="0.34175092199854279"/>
          <c:y val="4.05163893580353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58EF6"/>
          </a:solidFill>
          <a:ln w="19050">
            <a:solidFill>
              <a:schemeClr val="lt1"/>
            </a:solidFill>
          </a:ln>
          <a:effectLst/>
        </c:spPr>
      </c:pivotFmt>
      <c:pivotFmt>
        <c:idx val="7"/>
        <c:spPr>
          <a:solidFill>
            <a:srgbClr val="0AB178"/>
          </a:solidFill>
          <a:ln w="19050">
            <a:solidFill>
              <a:schemeClr val="lt1"/>
            </a:solidFill>
          </a:ln>
          <a:effectLst/>
        </c:spPr>
      </c:pivotFmt>
      <c:pivotFmt>
        <c:idx val="8"/>
        <c:spPr>
          <a:solidFill>
            <a:srgbClr val="FFC400"/>
          </a:solidFill>
          <a:ln w="19050">
            <a:solidFill>
              <a:schemeClr val="lt1"/>
            </a:solidFill>
          </a:ln>
          <a:effectLst/>
        </c:spPr>
      </c:pivotFmt>
    </c:pivotFmts>
    <c:plotArea>
      <c:layout>
        <c:manualLayout>
          <c:layoutTarget val="inner"/>
          <c:xMode val="edge"/>
          <c:yMode val="edge"/>
          <c:x val="6.7879498607416097E-3"/>
          <c:y val="0.16696374833331157"/>
          <c:w val="0.99321182891452553"/>
          <c:h val="0.79996214415505751"/>
        </c:manualLayout>
      </c:layout>
      <c:doughnutChart>
        <c:varyColors val="1"/>
        <c:ser>
          <c:idx val="0"/>
          <c:order val="0"/>
          <c:tx>
            <c:strRef>
              <c:f>'Soporte Gráficos'!$K$36</c:f>
              <c:strCache>
                <c:ptCount val="1"/>
                <c:pt idx="0">
                  <c:v>Total</c:v>
                </c:pt>
              </c:strCache>
            </c:strRef>
          </c:tx>
          <c:dPt>
            <c:idx val="0"/>
            <c:bubble3D val="0"/>
            <c:spPr>
              <a:solidFill>
                <a:srgbClr val="C58EF6"/>
              </a:solidFill>
              <a:ln w="19050">
                <a:solidFill>
                  <a:schemeClr val="lt1"/>
                </a:solidFill>
              </a:ln>
              <a:effectLst/>
            </c:spPr>
            <c:extLst>
              <c:ext xmlns:c16="http://schemas.microsoft.com/office/drawing/2014/chart" uri="{C3380CC4-5D6E-409C-BE32-E72D297353CC}">
                <c16:uniqueId val="{00000001-2138-4AEE-8DA6-304FED410A71}"/>
              </c:ext>
            </c:extLst>
          </c:dPt>
          <c:dPt>
            <c:idx val="1"/>
            <c:bubble3D val="0"/>
            <c:spPr>
              <a:solidFill>
                <a:srgbClr val="0AB178"/>
              </a:solidFill>
              <a:ln w="19050">
                <a:solidFill>
                  <a:schemeClr val="lt1"/>
                </a:solidFill>
              </a:ln>
              <a:effectLst/>
            </c:spPr>
            <c:extLst>
              <c:ext xmlns:c16="http://schemas.microsoft.com/office/drawing/2014/chart" uri="{C3380CC4-5D6E-409C-BE32-E72D297353CC}">
                <c16:uniqueId val="{00000003-2138-4AEE-8DA6-304FED410A71}"/>
              </c:ext>
            </c:extLst>
          </c:dPt>
          <c:dPt>
            <c:idx val="2"/>
            <c:bubble3D val="0"/>
            <c:spPr>
              <a:solidFill>
                <a:srgbClr val="FFC400"/>
              </a:solidFill>
              <a:ln w="19050">
                <a:solidFill>
                  <a:schemeClr val="lt1"/>
                </a:solidFill>
              </a:ln>
              <a:effectLst/>
            </c:spPr>
            <c:extLst>
              <c:ext xmlns:c16="http://schemas.microsoft.com/office/drawing/2014/chart" uri="{C3380CC4-5D6E-409C-BE32-E72D297353CC}">
                <c16:uniqueId val="{00000005-2138-4AEE-8DA6-304FED410A71}"/>
              </c:ext>
            </c:extLst>
          </c:dPt>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'Soporte Gráficos'!$J$37:$J$40</c:f>
              <c:strCache>
                <c:ptCount val="3"/>
                <c:pt idx="0">
                  <c:v>Imagen de Instagram</c:v>
                </c:pt>
                <c:pt idx="1">
                  <c:v>Reel de Instagram</c:v>
                </c:pt>
                <c:pt idx="2">
                  <c:v>Secuencia de Instagram</c:v>
                </c:pt>
              </c:strCache>
            </c:strRef>
          </c:cat>
          <c:val>
            <c:numRef>
              <c:f>'Soporte Gráficos'!$K$37:$K$40</c:f>
              <c:numCache>
                <c:formatCode>0</c:formatCode>
                <c:ptCount val="3"/>
                <c:pt idx="0">
                  <c:v>18.60311958405546</c:v>
                </c:pt>
                <c:pt idx="1">
                  <c:v>20.032258064516128</c:v>
                </c:pt>
                <c:pt idx="2">
                  <c:v>10.678362573099415</c:v>
                </c:pt>
              </c:numCache>
            </c:numRef>
          </c:val>
          <c:extLst>
            <c:ext xmlns:c16="http://schemas.microsoft.com/office/drawing/2014/chart" uri="{C3380CC4-5D6E-409C-BE32-E72D297353CC}">
              <c16:uniqueId val="{00000006-2138-4AEE-8DA6-304FED410A71}"/>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Gráficos!Tipo_PromedioGuardado</c:name>
    <c:fmtId val="1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n-US" sz="900"/>
              <a:t>GUARDADOS</a:t>
            </a:r>
            <a:endParaRPr lang="en-US"/>
          </a:p>
        </c:rich>
      </c:tx>
      <c:layout>
        <c:manualLayout>
          <c:xMode val="edge"/>
          <c:yMode val="edge"/>
          <c:x val="0.35610928676319198"/>
          <c:y val="4.0694067766196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58EF6"/>
          </a:solidFill>
          <a:ln w="19050">
            <a:solidFill>
              <a:schemeClr val="lt1"/>
            </a:solidFill>
          </a:ln>
          <a:effectLst/>
        </c:spPr>
      </c:pivotFmt>
      <c:pivotFmt>
        <c:idx val="7"/>
        <c:spPr>
          <a:solidFill>
            <a:srgbClr val="0AB178"/>
          </a:solidFill>
          <a:ln w="19050">
            <a:solidFill>
              <a:schemeClr val="lt1"/>
            </a:solidFill>
          </a:ln>
          <a:effectLst/>
        </c:spPr>
      </c:pivotFmt>
      <c:pivotFmt>
        <c:idx val="8"/>
        <c:spPr>
          <a:solidFill>
            <a:srgbClr val="FFC400"/>
          </a:solidFill>
          <a:ln w="19050">
            <a:solidFill>
              <a:schemeClr val="lt1"/>
            </a:solidFill>
          </a:ln>
          <a:effectLst/>
        </c:spPr>
      </c:pivotFmt>
    </c:pivotFmts>
    <c:plotArea>
      <c:layout>
        <c:manualLayout>
          <c:layoutTarget val="inner"/>
          <c:xMode val="edge"/>
          <c:yMode val="edge"/>
          <c:x val="6.7276890696655304E-5"/>
          <c:y val="0.17127800002218521"/>
          <c:w val="0.98442367601246106"/>
          <c:h val="0.80407124681933839"/>
        </c:manualLayout>
      </c:layout>
      <c:doughnutChart>
        <c:varyColors val="1"/>
        <c:ser>
          <c:idx val="0"/>
          <c:order val="0"/>
          <c:tx>
            <c:strRef>
              <c:f>'Soporte Gráficos'!$K$42</c:f>
              <c:strCache>
                <c:ptCount val="1"/>
                <c:pt idx="0">
                  <c:v>Total</c:v>
                </c:pt>
              </c:strCache>
            </c:strRef>
          </c:tx>
          <c:dPt>
            <c:idx val="0"/>
            <c:bubble3D val="0"/>
            <c:spPr>
              <a:solidFill>
                <a:srgbClr val="C58EF6"/>
              </a:solidFill>
              <a:ln w="19050">
                <a:solidFill>
                  <a:schemeClr val="lt1"/>
                </a:solidFill>
              </a:ln>
              <a:effectLst/>
            </c:spPr>
            <c:extLst>
              <c:ext xmlns:c16="http://schemas.microsoft.com/office/drawing/2014/chart" uri="{C3380CC4-5D6E-409C-BE32-E72D297353CC}">
                <c16:uniqueId val="{00000001-A31A-41D9-A997-7329ADC15C1B}"/>
              </c:ext>
            </c:extLst>
          </c:dPt>
          <c:dPt>
            <c:idx val="1"/>
            <c:bubble3D val="0"/>
            <c:spPr>
              <a:solidFill>
                <a:srgbClr val="0AB178"/>
              </a:solidFill>
              <a:ln w="19050">
                <a:solidFill>
                  <a:schemeClr val="lt1"/>
                </a:solidFill>
              </a:ln>
              <a:effectLst/>
            </c:spPr>
            <c:extLst>
              <c:ext xmlns:c16="http://schemas.microsoft.com/office/drawing/2014/chart" uri="{C3380CC4-5D6E-409C-BE32-E72D297353CC}">
                <c16:uniqueId val="{00000003-A31A-41D9-A997-7329ADC15C1B}"/>
              </c:ext>
            </c:extLst>
          </c:dPt>
          <c:dPt>
            <c:idx val="2"/>
            <c:bubble3D val="0"/>
            <c:spPr>
              <a:solidFill>
                <a:srgbClr val="FFC400"/>
              </a:solidFill>
              <a:ln w="19050">
                <a:solidFill>
                  <a:schemeClr val="lt1"/>
                </a:solidFill>
              </a:ln>
              <a:effectLst/>
            </c:spPr>
            <c:extLst>
              <c:ext xmlns:c16="http://schemas.microsoft.com/office/drawing/2014/chart" uri="{C3380CC4-5D6E-409C-BE32-E72D297353CC}">
                <c16:uniqueId val="{00000005-A31A-41D9-A997-7329ADC15C1B}"/>
              </c:ext>
            </c:extLst>
          </c:dPt>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'Soporte Gráficos'!$J$43:$J$46</c:f>
              <c:strCache>
                <c:ptCount val="3"/>
                <c:pt idx="0">
                  <c:v>Imagen de Instagram</c:v>
                </c:pt>
                <c:pt idx="1">
                  <c:v>Reel de Instagram</c:v>
                </c:pt>
                <c:pt idx="2">
                  <c:v>Secuencia de Instagram</c:v>
                </c:pt>
              </c:strCache>
            </c:strRef>
          </c:cat>
          <c:val>
            <c:numRef>
              <c:f>'Soporte Gráficos'!$K$43:$K$46</c:f>
              <c:numCache>
                <c:formatCode>0</c:formatCode>
                <c:ptCount val="3"/>
                <c:pt idx="0">
                  <c:v>15.303292894280762</c:v>
                </c:pt>
                <c:pt idx="1">
                  <c:v>73.096774193548384</c:v>
                </c:pt>
                <c:pt idx="2">
                  <c:v>22.432748538011698</c:v>
                </c:pt>
              </c:numCache>
            </c:numRef>
          </c:val>
          <c:extLst>
            <c:ext xmlns:c16="http://schemas.microsoft.com/office/drawing/2014/chart" uri="{C3380CC4-5D6E-409C-BE32-E72D297353CC}">
              <c16:uniqueId val="{00000006-A31A-41D9-A997-7329ADC15C1B}"/>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Gráficos!TablaDinámica2</c:name>
    <c:fmtId val="8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s-AR" sz="1400" b="1"/>
              <a:t>Evolución histórica de compartidos,</a:t>
            </a:r>
            <a:r>
              <a:rPr lang="es-AR" sz="1400" b="1" baseline="0"/>
              <a:t> comentarios y guardados (promedio por publicación)</a:t>
            </a:r>
            <a:endParaRPr lang="es-AR" sz="1400" b="1"/>
          </a:p>
        </c:rich>
      </c:tx>
      <c:layout>
        <c:manualLayout>
          <c:xMode val="edge"/>
          <c:yMode val="edge"/>
          <c:x val="0.11315136679150151"/>
          <c:y val="6.97482919186404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78513483044527E-2"/>
          <c:y val="0.24790269274614543"/>
          <c:w val="0.93764435747395825"/>
          <c:h val="0.49567195890773297"/>
        </c:manualLayout>
      </c:layout>
      <c:lineChart>
        <c:grouping val="standard"/>
        <c:varyColors val="0"/>
        <c:ser>
          <c:idx val="0"/>
          <c:order val="0"/>
          <c:tx>
            <c:strRef>
              <c:f>'Soporte Gráficos'!$R$6:$R$7</c:f>
              <c:strCache>
                <c:ptCount val="1"/>
                <c:pt idx="0">
                  <c:v>Promedio de Compartidos</c:v>
                </c:pt>
              </c:strCache>
            </c:strRef>
          </c:tx>
          <c:spPr>
            <a:ln w="28575" cap="rnd">
              <a:solidFill>
                <a:schemeClr val="accent1"/>
              </a:solidFill>
              <a:round/>
            </a:ln>
            <a:effectLst/>
          </c:spPr>
          <c:marker>
            <c:symbol val="none"/>
          </c:marker>
          <c:cat>
            <c:multiLvlStrRef>
              <c:f>'Soporte Gráficos'!$Q$8:$Q$33</c:f>
              <c:multiLvlStrCache>
                <c:ptCount val="22"/>
                <c:lvl>
                  <c:pt idx="0">
                    <c:v>jul</c:v>
                  </c:pt>
                  <c:pt idx="1">
                    <c:v>ago</c:v>
                  </c:pt>
                  <c:pt idx="2">
                    <c:v>sept</c:v>
                  </c:pt>
                  <c:pt idx="3">
                    <c:v>oct</c:v>
                  </c:pt>
                  <c:pt idx="4">
                    <c:v>nov</c:v>
                  </c:pt>
                  <c:pt idx="5">
                    <c:v>dic</c:v>
                  </c:pt>
                  <c:pt idx="6">
                    <c:v>ene</c:v>
                  </c:pt>
                  <c:pt idx="7">
                    <c:v>feb</c:v>
                  </c:pt>
                  <c:pt idx="8">
                    <c:v>mar</c:v>
                  </c:pt>
                  <c:pt idx="9">
                    <c:v>abr</c:v>
                  </c:pt>
                  <c:pt idx="10">
                    <c:v>may</c:v>
                  </c:pt>
                  <c:pt idx="11">
                    <c:v>jun</c:v>
                  </c:pt>
                  <c:pt idx="12">
                    <c:v>jul</c:v>
                  </c:pt>
                  <c:pt idx="13">
                    <c:v>ago</c:v>
                  </c:pt>
                  <c:pt idx="14">
                    <c:v>sept</c:v>
                  </c:pt>
                  <c:pt idx="15">
                    <c:v>oct</c:v>
                  </c:pt>
                  <c:pt idx="16">
                    <c:v>nov</c:v>
                  </c:pt>
                  <c:pt idx="17">
                    <c:v>dic</c:v>
                  </c:pt>
                  <c:pt idx="18">
                    <c:v>ene</c:v>
                  </c:pt>
                  <c:pt idx="19">
                    <c:v>feb</c:v>
                  </c:pt>
                  <c:pt idx="20">
                    <c:v>mar</c:v>
                  </c:pt>
                  <c:pt idx="21">
                    <c:v>abr</c:v>
                  </c:pt>
                </c:lvl>
                <c:lvl>
                  <c:pt idx="0">
                    <c:v>2023</c:v>
                  </c:pt>
                  <c:pt idx="6">
                    <c:v>2024</c:v>
                  </c:pt>
                  <c:pt idx="18">
                    <c:v>2025</c:v>
                  </c:pt>
                </c:lvl>
              </c:multiLvlStrCache>
            </c:multiLvlStrRef>
          </c:cat>
          <c:val>
            <c:numRef>
              <c:f>'Soporte Gráficos'!$R$8:$R$33</c:f>
              <c:numCache>
                <c:formatCode>0</c:formatCode>
                <c:ptCount val="22"/>
                <c:pt idx="0">
                  <c:v>37.659574468085104</c:v>
                </c:pt>
                <c:pt idx="1">
                  <c:v>47.083333333333336</c:v>
                </c:pt>
                <c:pt idx="2">
                  <c:v>27.22</c:v>
                </c:pt>
                <c:pt idx="3">
                  <c:v>58.392857142857146</c:v>
                </c:pt>
                <c:pt idx="4">
                  <c:v>56.655737704918032</c:v>
                </c:pt>
                <c:pt idx="5">
                  <c:v>39.25</c:v>
                </c:pt>
                <c:pt idx="6">
                  <c:v>45.464285714285715</c:v>
                </c:pt>
                <c:pt idx="7">
                  <c:v>48.6</c:v>
                </c:pt>
                <c:pt idx="8">
                  <c:v>43.7</c:v>
                </c:pt>
                <c:pt idx="9">
                  <c:v>110.56666666666666</c:v>
                </c:pt>
                <c:pt idx="10">
                  <c:v>38.636363636363633</c:v>
                </c:pt>
                <c:pt idx="11">
                  <c:v>32.342857142857142</c:v>
                </c:pt>
                <c:pt idx="12">
                  <c:v>81.89473684210526</c:v>
                </c:pt>
                <c:pt idx="13">
                  <c:v>67.033333333333331</c:v>
                </c:pt>
                <c:pt idx="14">
                  <c:v>30.586206896551722</c:v>
                </c:pt>
                <c:pt idx="15">
                  <c:v>117.18421052631579</c:v>
                </c:pt>
                <c:pt idx="16">
                  <c:v>53.628571428571426</c:v>
                </c:pt>
                <c:pt idx="17">
                  <c:v>47.730769230769234</c:v>
                </c:pt>
                <c:pt idx="18">
                  <c:v>287.63157894736844</c:v>
                </c:pt>
                <c:pt idx="19">
                  <c:v>197.74285714285713</c:v>
                </c:pt>
                <c:pt idx="20">
                  <c:v>61.371428571428574</c:v>
                </c:pt>
                <c:pt idx="21">
                  <c:v>62.96551724137931</c:v>
                </c:pt>
              </c:numCache>
            </c:numRef>
          </c:val>
          <c:smooth val="0"/>
          <c:extLst>
            <c:ext xmlns:c16="http://schemas.microsoft.com/office/drawing/2014/chart" uri="{C3380CC4-5D6E-409C-BE32-E72D297353CC}">
              <c16:uniqueId val="{00000001-9B71-4A6D-BE8D-99932F07623D}"/>
            </c:ext>
          </c:extLst>
        </c:ser>
        <c:ser>
          <c:idx val="1"/>
          <c:order val="1"/>
          <c:tx>
            <c:strRef>
              <c:f>'Soporte Gráficos'!$S$6:$S$7</c:f>
              <c:strCache>
                <c:ptCount val="1"/>
                <c:pt idx="0">
                  <c:v>Promedio de Comentarios</c:v>
                </c:pt>
              </c:strCache>
            </c:strRef>
          </c:tx>
          <c:spPr>
            <a:ln w="28575" cap="rnd">
              <a:solidFill>
                <a:schemeClr val="accent2"/>
              </a:solidFill>
              <a:round/>
            </a:ln>
            <a:effectLst/>
          </c:spPr>
          <c:marker>
            <c:symbol val="none"/>
          </c:marker>
          <c:cat>
            <c:multiLvlStrRef>
              <c:f>'Soporte Gráficos'!$Q$8:$Q$33</c:f>
              <c:multiLvlStrCache>
                <c:ptCount val="22"/>
                <c:lvl>
                  <c:pt idx="0">
                    <c:v>jul</c:v>
                  </c:pt>
                  <c:pt idx="1">
                    <c:v>ago</c:v>
                  </c:pt>
                  <c:pt idx="2">
                    <c:v>sept</c:v>
                  </c:pt>
                  <c:pt idx="3">
                    <c:v>oct</c:v>
                  </c:pt>
                  <c:pt idx="4">
                    <c:v>nov</c:v>
                  </c:pt>
                  <c:pt idx="5">
                    <c:v>dic</c:v>
                  </c:pt>
                  <c:pt idx="6">
                    <c:v>ene</c:v>
                  </c:pt>
                  <c:pt idx="7">
                    <c:v>feb</c:v>
                  </c:pt>
                  <c:pt idx="8">
                    <c:v>mar</c:v>
                  </c:pt>
                  <c:pt idx="9">
                    <c:v>abr</c:v>
                  </c:pt>
                  <c:pt idx="10">
                    <c:v>may</c:v>
                  </c:pt>
                  <c:pt idx="11">
                    <c:v>jun</c:v>
                  </c:pt>
                  <c:pt idx="12">
                    <c:v>jul</c:v>
                  </c:pt>
                  <c:pt idx="13">
                    <c:v>ago</c:v>
                  </c:pt>
                  <c:pt idx="14">
                    <c:v>sept</c:v>
                  </c:pt>
                  <c:pt idx="15">
                    <c:v>oct</c:v>
                  </c:pt>
                  <c:pt idx="16">
                    <c:v>nov</c:v>
                  </c:pt>
                  <c:pt idx="17">
                    <c:v>dic</c:v>
                  </c:pt>
                  <c:pt idx="18">
                    <c:v>ene</c:v>
                  </c:pt>
                  <c:pt idx="19">
                    <c:v>feb</c:v>
                  </c:pt>
                  <c:pt idx="20">
                    <c:v>mar</c:v>
                  </c:pt>
                  <c:pt idx="21">
                    <c:v>abr</c:v>
                  </c:pt>
                </c:lvl>
                <c:lvl>
                  <c:pt idx="0">
                    <c:v>2023</c:v>
                  </c:pt>
                  <c:pt idx="6">
                    <c:v>2024</c:v>
                  </c:pt>
                  <c:pt idx="18">
                    <c:v>2025</c:v>
                  </c:pt>
                </c:lvl>
              </c:multiLvlStrCache>
            </c:multiLvlStrRef>
          </c:cat>
          <c:val>
            <c:numRef>
              <c:f>'Soporte Gráficos'!$S$8:$S$33</c:f>
              <c:numCache>
                <c:formatCode>0</c:formatCode>
                <c:ptCount val="22"/>
                <c:pt idx="0">
                  <c:v>10.063829787234043</c:v>
                </c:pt>
                <c:pt idx="1">
                  <c:v>6.8125</c:v>
                </c:pt>
                <c:pt idx="2">
                  <c:v>5.78</c:v>
                </c:pt>
                <c:pt idx="3">
                  <c:v>64.392857142857139</c:v>
                </c:pt>
                <c:pt idx="4">
                  <c:v>12.147540983606557</c:v>
                </c:pt>
                <c:pt idx="5">
                  <c:v>14.65625</c:v>
                </c:pt>
                <c:pt idx="6">
                  <c:v>6.1071428571428568</c:v>
                </c:pt>
                <c:pt idx="7">
                  <c:v>13.028571428571428</c:v>
                </c:pt>
                <c:pt idx="8">
                  <c:v>7.8666666666666663</c:v>
                </c:pt>
                <c:pt idx="9">
                  <c:v>20</c:v>
                </c:pt>
                <c:pt idx="10">
                  <c:v>5.1818181818181817</c:v>
                </c:pt>
                <c:pt idx="11">
                  <c:v>5.0285714285714285</c:v>
                </c:pt>
                <c:pt idx="12">
                  <c:v>7.6842105263157894</c:v>
                </c:pt>
                <c:pt idx="13">
                  <c:v>7.1</c:v>
                </c:pt>
                <c:pt idx="14">
                  <c:v>24.241379310344829</c:v>
                </c:pt>
                <c:pt idx="15">
                  <c:v>58.210526315789473</c:v>
                </c:pt>
                <c:pt idx="16">
                  <c:v>8.8000000000000007</c:v>
                </c:pt>
                <c:pt idx="17">
                  <c:v>8.5769230769230766</c:v>
                </c:pt>
                <c:pt idx="18">
                  <c:v>19.315789473684209</c:v>
                </c:pt>
                <c:pt idx="19">
                  <c:v>20.028571428571428</c:v>
                </c:pt>
                <c:pt idx="20">
                  <c:v>18.971428571428572</c:v>
                </c:pt>
                <c:pt idx="21">
                  <c:v>11.96551724137931</c:v>
                </c:pt>
              </c:numCache>
            </c:numRef>
          </c:val>
          <c:smooth val="0"/>
          <c:extLst>
            <c:ext xmlns:c16="http://schemas.microsoft.com/office/drawing/2014/chart" uri="{C3380CC4-5D6E-409C-BE32-E72D297353CC}">
              <c16:uniqueId val="{00000002-9B71-4A6D-BE8D-99932F07623D}"/>
            </c:ext>
          </c:extLst>
        </c:ser>
        <c:ser>
          <c:idx val="2"/>
          <c:order val="2"/>
          <c:tx>
            <c:strRef>
              <c:f>'Soporte Gráficos'!$T$6:$T$7</c:f>
              <c:strCache>
                <c:ptCount val="1"/>
                <c:pt idx="0">
                  <c:v>Promedio de Guardados</c:v>
                </c:pt>
              </c:strCache>
            </c:strRef>
          </c:tx>
          <c:spPr>
            <a:ln w="28575" cap="rnd">
              <a:solidFill>
                <a:schemeClr val="accent3"/>
              </a:solidFill>
              <a:round/>
            </a:ln>
            <a:effectLst/>
          </c:spPr>
          <c:marker>
            <c:symbol val="none"/>
          </c:marker>
          <c:cat>
            <c:multiLvlStrRef>
              <c:f>'Soporte Gráficos'!$Q$8:$Q$33</c:f>
              <c:multiLvlStrCache>
                <c:ptCount val="22"/>
                <c:lvl>
                  <c:pt idx="0">
                    <c:v>jul</c:v>
                  </c:pt>
                  <c:pt idx="1">
                    <c:v>ago</c:v>
                  </c:pt>
                  <c:pt idx="2">
                    <c:v>sept</c:v>
                  </c:pt>
                  <c:pt idx="3">
                    <c:v>oct</c:v>
                  </c:pt>
                  <c:pt idx="4">
                    <c:v>nov</c:v>
                  </c:pt>
                  <c:pt idx="5">
                    <c:v>dic</c:v>
                  </c:pt>
                  <c:pt idx="6">
                    <c:v>ene</c:v>
                  </c:pt>
                  <c:pt idx="7">
                    <c:v>feb</c:v>
                  </c:pt>
                  <c:pt idx="8">
                    <c:v>mar</c:v>
                  </c:pt>
                  <c:pt idx="9">
                    <c:v>abr</c:v>
                  </c:pt>
                  <c:pt idx="10">
                    <c:v>may</c:v>
                  </c:pt>
                  <c:pt idx="11">
                    <c:v>jun</c:v>
                  </c:pt>
                  <c:pt idx="12">
                    <c:v>jul</c:v>
                  </c:pt>
                  <c:pt idx="13">
                    <c:v>ago</c:v>
                  </c:pt>
                  <c:pt idx="14">
                    <c:v>sept</c:v>
                  </c:pt>
                  <c:pt idx="15">
                    <c:v>oct</c:v>
                  </c:pt>
                  <c:pt idx="16">
                    <c:v>nov</c:v>
                  </c:pt>
                  <c:pt idx="17">
                    <c:v>dic</c:v>
                  </c:pt>
                  <c:pt idx="18">
                    <c:v>ene</c:v>
                  </c:pt>
                  <c:pt idx="19">
                    <c:v>feb</c:v>
                  </c:pt>
                  <c:pt idx="20">
                    <c:v>mar</c:v>
                  </c:pt>
                  <c:pt idx="21">
                    <c:v>abr</c:v>
                  </c:pt>
                </c:lvl>
                <c:lvl>
                  <c:pt idx="0">
                    <c:v>2023</c:v>
                  </c:pt>
                  <c:pt idx="6">
                    <c:v>2024</c:v>
                  </c:pt>
                  <c:pt idx="18">
                    <c:v>2025</c:v>
                  </c:pt>
                </c:lvl>
              </c:multiLvlStrCache>
            </c:multiLvlStrRef>
          </c:cat>
          <c:val>
            <c:numRef>
              <c:f>'Soporte Gráficos'!$T$8:$T$33</c:f>
              <c:numCache>
                <c:formatCode>0</c:formatCode>
                <c:ptCount val="22"/>
                <c:pt idx="0">
                  <c:v>13.425531914893616</c:v>
                </c:pt>
                <c:pt idx="1">
                  <c:v>18.854166666666668</c:v>
                </c:pt>
                <c:pt idx="2">
                  <c:v>12.08</c:v>
                </c:pt>
                <c:pt idx="3">
                  <c:v>20</c:v>
                </c:pt>
                <c:pt idx="4">
                  <c:v>17.016393442622952</c:v>
                </c:pt>
                <c:pt idx="5">
                  <c:v>14</c:v>
                </c:pt>
                <c:pt idx="6">
                  <c:v>11.071428571428571</c:v>
                </c:pt>
                <c:pt idx="7">
                  <c:v>10.771428571428572</c:v>
                </c:pt>
                <c:pt idx="8">
                  <c:v>10.833333333333334</c:v>
                </c:pt>
                <c:pt idx="9">
                  <c:v>20.066666666666666</c:v>
                </c:pt>
                <c:pt idx="10">
                  <c:v>9.795454545454545</c:v>
                </c:pt>
                <c:pt idx="11">
                  <c:v>11.171428571428571</c:v>
                </c:pt>
                <c:pt idx="12">
                  <c:v>20.315789473684209</c:v>
                </c:pt>
                <c:pt idx="13">
                  <c:v>19.5</c:v>
                </c:pt>
                <c:pt idx="14">
                  <c:v>12.137931034482758</c:v>
                </c:pt>
                <c:pt idx="15">
                  <c:v>39.263157894736842</c:v>
                </c:pt>
                <c:pt idx="16">
                  <c:v>14.228571428571428</c:v>
                </c:pt>
                <c:pt idx="17">
                  <c:v>15.192307692307692</c:v>
                </c:pt>
                <c:pt idx="18">
                  <c:v>86.684210526315795</c:v>
                </c:pt>
                <c:pt idx="19">
                  <c:v>77.428571428571431</c:v>
                </c:pt>
                <c:pt idx="20">
                  <c:v>14.257142857142858</c:v>
                </c:pt>
                <c:pt idx="21">
                  <c:v>36.758620689655174</c:v>
                </c:pt>
              </c:numCache>
            </c:numRef>
          </c:val>
          <c:smooth val="0"/>
          <c:extLst>
            <c:ext xmlns:c16="http://schemas.microsoft.com/office/drawing/2014/chart" uri="{C3380CC4-5D6E-409C-BE32-E72D297353CC}">
              <c16:uniqueId val="{00000003-9B71-4A6D-BE8D-99932F07623D}"/>
            </c:ext>
          </c:extLst>
        </c:ser>
        <c:dLbls>
          <c:showLegendKey val="0"/>
          <c:showVal val="0"/>
          <c:showCatName val="0"/>
          <c:showSerName val="0"/>
          <c:showPercent val="0"/>
          <c:showBubbleSize val="0"/>
        </c:dLbls>
        <c:smooth val="0"/>
        <c:axId val="1624009008"/>
        <c:axId val="1624008528"/>
      </c:lineChart>
      <c:catAx>
        <c:axId val="1624009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1624008528"/>
        <c:crosses val="autoZero"/>
        <c:auto val="1"/>
        <c:lblAlgn val="ctr"/>
        <c:lblOffset val="100"/>
        <c:noMultiLvlLbl val="0"/>
      </c:catAx>
      <c:valAx>
        <c:axId val="1624008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crossAx val="1624009008"/>
        <c:crosses val="autoZero"/>
        <c:crossBetween val="between"/>
      </c:valAx>
      <c:spPr>
        <a:noFill/>
        <a:ln>
          <a:noFill/>
        </a:ln>
        <a:effectLst/>
      </c:spPr>
    </c:plotArea>
    <c:legend>
      <c:legendPos val="b"/>
      <c:layout>
        <c:manualLayout>
          <c:xMode val="edge"/>
          <c:yMode val="edge"/>
          <c:x val="5.3459105241582698E-2"/>
          <c:y val="0.89958499269094216"/>
          <c:w val="0.89999990606438907"/>
          <c:h val="6.44762472130265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D-DIN-PRO" panose="020B0504030202030204" pitchFamily="34" charset="0"/>
              <a:ea typeface="+mn-ea"/>
              <a:cs typeface="+mn-cs"/>
            </a:defRPr>
          </a:pPr>
          <a:endParaRPr lang="es-A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sq" cmpd="sng" algn="ctr">
      <a:solidFill>
        <a:schemeClr val="bg1">
          <a:lumMod val="75000"/>
        </a:schemeClr>
      </a:solidFill>
      <a:round/>
    </a:ln>
    <a:effectLst>
      <a:glow>
        <a:schemeClr val="accent1">
          <a:alpha val="40000"/>
        </a:schemeClr>
      </a:glow>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[ProyectoFinal_Bonacci_Santiago.xlsx.xlsx]Soporte Gráficos!Tipo_SeguimientoTOtal</c:name>
    <c:fmtId val="9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r>
              <a:rPr lang="en-US" sz="1200" b="1"/>
              <a:t>Seguidores ganados</a:t>
            </a:r>
          </a:p>
        </c:rich>
      </c:tx>
      <c:layout>
        <c:manualLayout>
          <c:xMode val="edge"/>
          <c:yMode val="edge"/>
          <c:x val="1.9144319852963767E-3"/>
          <c:y val="2.7440152272830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D-DIN-PRO" panose="020B0504030202030204" pitchFamily="34" charset="0"/>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4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8EF6"/>
          </a:solidFill>
          <a:ln>
            <a:noFill/>
          </a:ln>
          <a:effectLst/>
        </c:spPr>
      </c:pivotFmt>
      <c:pivotFmt>
        <c:idx val="4"/>
        <c:spPr>
          <a:solidFill>
            <a:srgbClr val="0AB178"/>
          </a:solidFill>
          <a:ln>
            <a:noFill/>
          </a:ln>
          <a:effectLst/>
        </c:spPr>
      </c:pivotFmt>
      <c:pivotFmt>
        <c:idx val="5"/>
        <c:spPr>
          <a:solidFill>
            <a:srgbClr val="FFC400"/>
          </a:solidFill>
          <a:ln>
            <a:noFill/>
          </a:ln>
          <a:effectLst/>
        </c:spPr>
      </c:pivotFmt>
    </c:pivotFmts>
    <c:plotArea>
      <c:layout>
        <c:manualLayout>
          <c:layoutTarget val="inner"/>
          <c:xMode val="edge"/>
          <c:yMode val="edge"/>
          <c:x val="1.5109728359559474E-3"/>
          <c:y val="0.28594448197430478"/>
          <c:w val="0.99848921783194688"/>
          <c:h val="0.7116435594705588"/>
        </c:manualLayout>
      </c:layout>
      <c:barChart>
        <c:barDir val="bar"/>
        <c:grouping val="clustered"/>
        <c:varyColors val="0"/>
        <c:ser>
          <c:idx val="0"/>
          <c:order val="0"/>
          <c:tx>
            <c:strRef>
              <c:f>'Soporte Gráficos'!$K$18</c:f>
              <c:strCache>
                <c:ptCount val="1"/>
                <c:pt idx="0">
                  <c:v>Total</c:v>
                </c:pt>
              </c:strCache>
            </c:strRef>
          </c:tx>
          <c:spPr>
            <a:solidFill>
              <a:srgbClr val="FFC400"/>
            </a:solidFill>
            <a:ln>
              <a:noFill/>
            </a:ln>
            <a:effectLst/>
          </c:spPr>
          <c:invertIfNegative val="0"/>
          <c:dPt>
            <c:idx val="0"/>
            <c:invertIfNegative val="0"/>
            <c:bubble3D val="0"/>
            <c:spPr>
              <a:solidFill>
                <a:srgbClr val="C58EF6"/>
              </a:solidFill>
              <a:ln>
                <a:noFill/>
              </a:ln>
              <a:effectLst/>
            </c:spPr>
            <c:extLst>
              <c:ext xmlns:c16="http://schemas.microsoft.com/office/drawing/2014/chart" uri="{C3380CC4-5D6E-409C-BE32-E72D297353CC}">
                <c16:uniqueId val="{00000001-3C6E-4FF3-BF41-ABE38718A979}"/>
              </c:ext>
            </c:extLst>
          </c:dPt>
          <c:dPt>
            <c:idx val="1"/>
            <c:invertIfNegative val="0"/>
            <c:bubble3D val="0"/>
            <c:spPr>
              <a:solidFill>
                <a:srgbClr val="0AB178"/>
              </a:solidFill>
              <a:ln>
                <a:noFill/>
              </a:ln>
              <a:effectLst/>
            </c:spPr>
            <c:extLst>
              <c:ext xmlns:c16="http://schemas.microsoft.com/office/drawing/2014/chart" uri="{C3380CC4-5D6E-409C-BE32-E72D297353CC}">
                <c16:uniqueId val="{00000002-3C6E-4FF3-BF41-ABE38718A979}"/>
              </c:ext>
            </c:extLst>
          </c:dPt>
          <c:dPt>
            <c:idx val="2"/>
            <c:invertIfNegative val="0"/>
            <c:bubble3D val="0"/>
            <c:spPr>
              <a:solidFill>
                <a:srgbClr val="FFC400"/>
              </a:solidFill>
              <a:ln>
                <a:noFill/>
              </a:ln>
              <a:effectLst/>
            </c:spPr>
            <c:extLst>
              <c:ext xmlns:c16="http://schemas.microsoft.com/office/drawing/2014/chart" uri="{C3380CC4-5D6E-409C-BE32-E72D297353CC}">
                <c16:uniqueId val="{00000005-8256-426E-BBFD-47C6D233F1B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D-DIN-PRO" panose="020B0504030202030204" pitchFamily="34" charset="0"/>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'Soporte Gráficos'!$J$19:$J$22</c:f>
              <c:strCache>
                <c:ptCount val="3"/>
                <c:pt idx="0">
                  <c:v>Imagen de Instagram</c:v>
                </c:pt>
                <c:pt idx="1">
                  <c:v>Reel de Instagram</c:v>
                </c:pt>
                <c:pt idx="2">
                  <c:v>Secuencia de Instagram</c:v>
                </c:pt>
              </c:strCache>
            </c:strRef>
          </c:cat>
          <c:val>
            <c:numRef>
              <c:f>'Soporte Gráficos'!$K$19:$K$22</c:f>
              <c:numCache>
                <c:formatCode>0</c:formatCode>
                <c:ptCount val="3"/>
                <c:pt idx="0">
                  <c:v>3731</c:v>
                </c:pt>
                <c:pt idx="1">
                  <c:v>6306</c:v>
                </c:pt>
                <c:pt idx="2">
                  <c:v>779</c:v>
                </c:pt>
              </c:numCache>
            </c:numRef>
          </c:val>
          <c:extLst>
            <c:ext xmlns:c16="http://schemas.microsoft.com/office/drawing/2014/chart" uri="{C3380CC4-5D6E-409C-BE32-E72D297353CC}">
              <c16:uniqueId val="{00000000-3C6E-4FF3-BF41-ABE38718A979}"/>
            </c:ext>
          </c:extLst>
        </c:ser>
        <c:dLbls>
          <c:showLegendKey val="0"/>
          <c:showVal val="0"/>
          <c:showCatName val="0"/>
          <c:showSerName val="0"/>
          <c:showPercent val="0"/>
          <c:showBubbleSize val="0"/>
        </c:dLbls>
        <c:gapWidth val="10"/>
        <c:axId val="1353553599"/>
        <c:axId val="1353553119"/>
      </c:barChart>
      <c:valAx>
        <c:axId val="1353553119"/>
        <c:scaling>
          <c:orientation val="minMax"/>
        </c:scaling>
        <c:delete val="1"/>
        <c:axPos val="b"/>
        <c:numFmt formatCode="0" sourceLinked="1"/>
        <c:majorTickMark val="out"/>
        <c:minorTickMark val="none"/>
        <c:tickLblPos val="nextTo"/>
        <c:crossAx val="1353553599"/>
        <c:crosses val="autoZero"/>
        <c:crossBetween val="between"/>
      </c:valAx>
      <c:catAx>
        <c:axId val="1353553599"/>
        <c:scaling>
          <c:orientation val="minMax"/>
        </c:scaling>
        <c:delete val="1"/>
        <c:axPos val="l"/>
        <c:numFmt formatCode="General" sourceLinked="1"/>
        <c:majorTickMark val="out"/>
        <c:minorTickMark val="none"/>
        <c:tickLblPos val="nextTo"/>
        <c:crossAx val="13535531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D-DIN-PRO" panose="020B0504030202030204" pitchFamily="34" charset="0"/>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1.pn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0</xdr:row>
      <xdr:rowOff>50801</xdr:rowOff>
    </xdr:from>
    <xdr:to>
      <xdr:col>2</xdr:col>
      <xdr:colOff>1165014</xdr:colOff>
      <xdr:row>4</xdr:row>
      <xdr:rowOff>309881</xdr:rowOff>
    </xdr:to>
    <xdr:pic>
      <xdr:nvPicPr>
        <xdr:cNvPr id="2" name="Imagen 1">
          <a:extLst>
            <a:ext uri="{FF2B5EF4-FFF2-40B4-BE49-F238E27FC236}">
              <a16:creationId xmlns:a16="http://schemas.microsoft.com/office/drawing/2014/main" id="{2BB6C228-39EC-BBFB-3F2B-2FBBB242597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390" t="34266" r="9790" b="36064"/>
        <a:stretch>
          <a:fillRect/>
        </a:stretch>
      </xdr:blipFill>
      <xdr:spPr bwMode="auto">
        <a:xfrm>
          <a:off x="701040" y="50801"/>
          <a:ext cx="4062307" cy="15121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853439</xdr:colOff>
      <xdr:row>0</xdr:row>
      <xdr:rowOff>182880</xdr:rowOff>
    </xdr:from>
    <xdr:to>
      <xdr:col>11</xdr:col>
      <xdr:colOff>691199</xdr:colOff>
      <xdr:row>2</xdr:row>
      <xdr:rowOff>156720</xdr:rowOff>
    </xdr:to>
    <xdr:pic>
      <xdr:nvPicPr>
        <xdr:cNvPr id="2" name="Imagen 1">
          <a:extLst>
            <a:ext uri="{FF2B5EF4-FFF2-40B4-BE49-F238E27FC236}">
              <a16:creationId xmlns:a16="http://schemas.microsoft.com/office/drawing/2014/main" id="{2A53C7AC-5BEC-4B40-8992-12F7AE6FD23D}"/>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165" b="35664"/>
        <a:stretch>
          <a:fillRect/>
        </a:stretch>
      </xdr:blipFill>
      <xdr:spPr bwMode="auto">
        <a:xfrm>
          <a:off x="5958839" y="182880"/>
          <a:ext cx="2520000" cy="73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678180</xdr:colOff>
      <xdr:row>0</xdr:row>
      <xdr:rowOff>213360</xdr:rowOff>
    </xdr:from>
    <xdr:to>
      <xdr:col>11</xdr:col>
      <xdr:colOff>515940</xdr:colOff>
      <xdr:row>2</xdr:row>
      <xdr:rowOff>187200</xdr:rowOff>
    </xdr:to>
    <xdr:pic>
      <xdr:nvPicPr>
        <xdr:cNvPr id="2" name="Imagen 1">
          <a:extLst>
            <a:ext uri="{FF2B5EF4-FFF2-40B4-BE49-F238E27FC236}">
              <a16:creationId xmlns:a16="http://schemas.microsoft.com/office/drawing/2014/main" id="{C77DC7E1-D2EC-4A00-8450-DDFEE6B98E7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165" b="35664"/>
        <a:stretch>
          <a:fillRect/>
        </a:stretch>
      </xdr:blipFill>
      <xdr:spPr bwMode="auto">
        <a:xfrm>
          <a:off x="5783580" y="213360"/>
          <a:ext cx="2520000" cy="73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480060</xdr:colOff>
      <xdr:row>0</xdr:row>
      <xdr:rowOff>197998</xdr:rowOff>
    </xdr:from>
    <xdr:to>
      <xdr:col>8</xdr:col>
      <xdr:colOff>835980</xdr:colOff>
      <xdr:row>2</xdr:row>
      <xdr:rowOff>171838</xdr:rowOff>
    </xdr:to>
    <xdr:pic>
      <xdr:nvPicPr>
        <xdr:cNvPr id="3" name="Imagen 2">
          <a:extLst>
            <a:ext uri="{FF2B5EF4-FFF2-40B4-BE49-F238E27FC236}">
              <a16:creationId xmlns:a16="http://schemas.microsoft.com/office/drawing/2014/main" id="{7426C8FD-B067-4815-B6F0-D967027B93D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165" b="35664"/>
        <a:stretch>
          <a:fillRect/>
        </a:stretch>
      </xdr:blipFill>
      <xdr:spPr bwMode="auto">
        <a:xfrm>
          <a:off x="4503420" y="197998"/>
          <a:ext cx="2520000" cy="73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266700</xdr:colOff>
      <xdr:row>0</xdr:row>
      <xdr:rowOff>205740</xdr:rowOff>
    </xdr:from>
    <xdr:to>
      <xdr:col>6</xdr:col>
      <xdr:colOff>1112520</xdr:colOff>
      <xdr:row>2</xdr:row>
      <xdr:rowOff>106802</xdr:rowOff>
    </xdr:to>
    <xdr:pic>
      <xdr:nvPicPr>
        <xdr:cNvPr id="3" name="Imagen 2">
          <a:extLst>
            <a:ext uri="{FF2B5EF4-FFF2-40B4-BE49-F238E27FC236}">
              <a16:creationId xmlns:a16="http://schemas.microsoft.com/office/drawing/2014/main" id="{3D66B0FE-76EC-4C0A-91C2-21E84D1CC0EB}"/>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165" b="35664"/>
        <a:stretch>
          <a:fillRect/>
        </a:stretch>
      </xdr:blipFill>
      <xdr:spPr bwMode="auto">
        <a:xfrm>
          <a:off x="3497580" y="205740"/>
          <a:ext cx="2270760" cy="663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35</xdr:col>
      <xdr:colOff>126710</xdr:colOff>
      <xdr:row>40</xdr:row>
      <xdr:rowOff>131902</xdr:rowOff>
    </xdr:from>
    <xdr:to>
      <xdr:col>68</xdr:col>
      <xdr:colOff>140596</xdr:colOff>
      <xdr:row>52</xdr:row>
      <xdr:rowOff>79838</xdr:rowOff>
    </xdr:to>
    <xdr:graphicFrame macro="">
      <xdr:nvGraphicFramePr>
        <xdr:cNvPr id="2" name="Dia_Interacciones">
          <a:extLst>
            <a:ext uri="{FF2B5EF4-FFF2-40B4-BE49-F238E27FC236}">
              <a16:creationId xmlns:a16="http://schemas.microsoft.com/office/drawing/2014/main" id="{79207329-A508-3353-9B2C-3E7C2002D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130696</xdr:colOff>
      <xdr:row>26</xdr:row>
      <xdr:rowOff>10511</xdr:rowOff>
    </xdr:from>
    <xdr:to>
      <xdr:col>68</xdr:col>
      <xdr:colOff>144582</xdr:colOff>
      <xdr:row>39</xdr:row>
      <xdr:rowOff>186669</xdr:rowOff>
    </xdr:to>
    <xdr:graphicFrame macro="">
      <xdr:nvGraphicFramePr>
        <xdr:cNvPr id="9" name="Dia_Alcance_Totales">
          <a:extLst>
            <a:ext uri="{FF2B5EF4-FFF2-40B4-BE49-F238E27FC236}">
              <a16:creationId xmlns:a16="http://schemas.microsoft.com/office/drawing/2014/main" id="{D9E664AB-DBEA-43DB-B541-C8BC0DAF1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86</xdr:col>
      <xdr:colOff>85239</xdr:colOff>
      <xdr:row>26</xdr:row>
      <xdr:rowOff>104375</xdr:rowOff>
    </xdr:from>
    <xdr:to>
      <xdr:col>104</xdr:col>
      <xdr:colOff>185057</xdr:colOff>
      <xdr:row>48</xdr:row>
      <xdr:rowOff>108857</xdr:rowOff>
    </xdr:to>
    <xdr:graphicFrame macro="">
      <xdr:nvGraphicFramePr>
        <xdr:cNvPr id="10" name="Gráfico 9">
          <a:extLst>
            <a:ext uri="{FF2B5EF4-FFF2-40B4-BE49-F238E27FC236}">
              <a16:creationId xmlns:a16="http://schemas.microsoft.com/office/drawing/2014/main" id="{8FEBDE4F-4686-4413-8F46-A38625199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69</xdr:col>
      <xdr:colOff>32851</xdr:colOff>
      <xdr:row>52</xdr:row>
      <xdr:rowOff>194473</xdr:rowOff>
    </xdr:from>
    <xdr:to>
      <xdr:col>108</xdr:col>
      <xdr:colOff>10885</xdr:colOff>
      <xdr:row>63</xdr:row>
      <xdr:rowOff>481</xdr:rowOff>
    </xdr:to>
    <xdr:grpSp>
      <xdr:nvGrpSpPr>
        <xdr:cNvPr id="25" name="Grupo 24">
          <a:extLst>
            <a:ext uri="{FF2B5EF4-FFF2-40B4-BE49-F238E27FC236}">
              <a16:creationId xmlns:a16="http://schemas.microsoft.com/office/drawing/2014/main" id="{519B0A5A-DEB9-7817-CD13-1B34F417227D}"/>
            </a:ext>
          </a:extLst>
        </xdr:cNvPr>
        <xdr:cNvGrpSpPr/>
      </xdr:nvGrpSpPr>
      <xdr:grpSpPr>
        <a:xfrm>
          <a:off x="13022710" y="9976312"/>
          <a:ext cx="7320128" cy="1884475"/>
          <a:chOff x="5893216" y="6416041"/>
          <a:chExt cx="8705758" cy="2198872"/>
        </a:xfrm>
      </xdr:grpSpPr>
      <xdr:graphicFrame macro="">
        <xdr:nvGraphicFramePr>
          <xdr:cNvPr id="14" name="Gráfico 13">
            <a:extLst>
              <a:ext uri="{FF2B5EF4-FFF2-40B4-BE49-F238E27FC236}">
                <a16:creationId xmlns:a16="http://schemas.microsoft.com/office/drawing/2014/main" id="{7139AE96-435F-4D22-9FE3-DFBDF6C97AEA}"/>
              </a:ext>
            </a:extLst>
          </xdr:cNvPr>
          <xdr:cNvGraphicFramePr>
            <a:graphicFrameLocks/>
          </xdr:cNvGraphicFramePr>
        </xdr:nvGraphicFramePr>
        <xdr:xfrm>
          <a:off x="5893216" y="6435306"/>
          <a:ext cx="2866960" cy="217960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5" name="Gráfico 14">
            <a:extLst>
              <a:ext uri="{FF2B5EF4-FFF2-40B4-BE49-F238E27FC236}">
                <a16:creationId xmlns:a16="http://schemas.microsoft.com/office/drawing/2014/main" id="{F229D930-C20E-482D-A697-8AE34D5484C1}"/>
              </a:ext>
            </a:extLst>
          </xdr:cNvPr>
          <xdr:cNvGraphicFramePr>
            <a:graphicFrameLocks/>
          </xdr:cNvGraphicFramePr>
        </xdr:nvGraphicFramePr>
        <xdr:xfrm>
          <a:off x="7732308" y="6443933"/>
          <a:ext cx="2970349" cy="211634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6" name="Gráfico 15">
            <a:extLst>
              <a:ext uri="{FF2B5EF4-FFF2-40B4-BE49-F238E27FC236}">
                <a16:creationId xmlns:a16="http://schemas.microsoft.com/office/drawing/2014/main" id="{DE92A481-4990-4CDD-A4F6-C546D6C6767E}"/>
              </a:ext>
            </a:extLst>
          </xdr:cNvPr>
          <xdr:cNvGraphicFramePr>
            <a:graphicFrameLocks/>
          </xdr:cNvGraphicFramePr>
        </xdr:nvGraphicFramePr>
        <xdr:xfrm>
          <a:off x="9655765" y="6424090"/>
          <a:ext cx="2970350" cy="217357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7" name="Gráfico 16">
            <a:extLst>
              <a:ext uri="{FF2B5EF4-FFF2-40B4-BE49-F238E27FC236}">
                <a16:creationId xmlns:a16="http://schemas.microsoft.com/office/drawing/2014/main" id="{1364D60B-481C-4265-92A8-A9E8D562EABE}"/>
              </a:ext>
            </a:extLst>
          </xdr:cNvPr>
          <xdr:cNvGraphicFramePr>
            <a:graphicFrameLocks/>
          </xdr:cNvGraphicFramePr>
        </xdr:nvGraphicFramePr>
        <xdr:xfrm>
          <a:off x="11628625" y="6416041"/>
          <a:ext cx="2970349" cy="2164079"/>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xdr:col>
      <xdr:colOff>181533</xdr:colOff>
      <xdr:row>21</xdr:row>
      <xdr:rowOff>138546</xdr:rowOff>
    </xdr:from>
    <xdr:to>
      <xdr:col>34</xdr:col>
      <xdr:colOff>195419</xdr:colOff>
      <xdr:row>41</xdr:row>
      <xdr:rowOff>104084</xdr:rowOff>
    </xdr:to>
    <xdr:graphicFrame macro="">
      <xdr:nvGraphicFramePr>
        <xdr:cNvPr id="3" name="Historia_interacciones">
          <a:extLst>
            <a:ext uri="{FF2B5EF4-FFF2-40B4-BE49-F238E27FC236}">
              <a16:creationId xmlns:a16="http://schemas.microsoft.com/office/drawing/2014/main" id="{CDF5F90C-2D05-4159-9E78-302FCD643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70</xdr:col>
      <xdr:colOff>74238</xdr:colOff>
      <xdr:row>27</xdr:row>
      <xdr:rowOff>15018</xdr:rowOff>
    </xdr:from>
    <xdr:to>
      <xdr:col>85</xdr:col>
      <xdr:colOff>144464</xdr:colOff>
      <xdr:row>49</xdr:row>
      <xdr:rowOff>47677</xdr:rowOff>
    </xdr:to>
    <xdr:grpSp>
      <xdr:nvGrpSpPr>
        <xdr:cNvPr id="8" name="Grupo 7">
          <a:extLst>
            <a:ext uri="{FF2B5EF4-FFF2-40B4-BE49-F238E27FC236}">
              <a16:creationId xmlns:a16="http://schemas.microsoft.com/office/drawing/2014/main" id="{3F2837EE-64E4-A476-710D-D67C5772C30A}"/>
            </a:ext>
          </a:extLst>
        </xdr:cNvPr>
        <xdr:cNvGrpSpPr/>
      </xdr:nvGrpSpPr>
      <xdr:grpSpPr>
        <a:xfrm>
          <a:off x="13252356" y="5098006"/>
          <a:ext cx="2894108" cy="4174353"/>
          <a:chOff x="9043035" y="1655383"/>
          <a:chExt cx="4408504" cy="3424548"/>
        </a:xfrm>
        <a:solidFill>
          <a:schemeClr val="bg1">
            <a:lumMod val="95000"/>
          </a:schemeClr>
        </a:solidFill>
      </xdr:grpSpPr>
      <xdr:graphicFrame macro="">
        <xdr:nvGraphicFramePr>
          <xdr:cNvPr id="13" name="Gráfico 12">
            <a:extLst>
              <a:ext uri="{FF2B5EF4-FFF2-40B4-BE49-F238E27FC236}">
                <a16:creationId xmlns:a16="http://schemas.microsoft.com/office/drawing/2014/main" id="{5DB40473-58AD-4A38-959A-D1F2F379498B}"/>
              </a:ext>
            </a:extLst>
          </xdr:cNvPr>
          <xdr:cNvGraphicFramePr>
            <a:graphicFrameLocks/>
          </xdr:cNvGraphicFramePr>
        </xdr:nvGraphicFramePr>
        <xdr:xfrm>
          <a:off x="9046135" y="4215413"/>
          <a:ext cx="4397835" cy="864518"/>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2" name="Gráfico 11">
            <a:extLst>
              <a:ext uri="{FF2B5EF4-FFF2-40B4-BE49-F238E27FC236}">
                <a16:creationId xmlns:a16="http://schemas.microsoft.com/office/drawing/2014/main" id="{C8DD6A1A-A322-4A19-93D0-3FECCAF785C0}"/>
              </a:ext>
            </a:extLst>
          </xdr:cNvPr>
          <xdr:cNvGraphicFramePr>
            <a:graphicFrameLocks/>
          </xdr:cNvGraphicFramePr>
        </xdr:nvGraphicFramePr>
        <xdr:xfrm>
          <a:off x="9046135" y="1655383"/>
          <a:ext cx="4405401" cy="86482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4" name="Gráfico 3">
            <a:extLst>
              <a:ext uri="{FF2B5EF4-FFF2-40B4-BE49-F238E27FC236}">
                <a16:creationId xmlns:a16="http://schemas.microsoft.com/office/drawing/2014/main" id="{48FAB21D-3BE2-4FF7-95D6-BCC7E8BC83D5}"/>
              </a:ext>
            </a:extLst>
          </xdr:cNvPr>
          <xdr:cNvGraphicFramePr>
            <a:graphicFrameLocks/>
          </xdr:cNvGraphicFramePr>
        </xdr:nvGraphicFramePr>
        <xdr:xfrm>
          <a:off x="9045987" y="2509341"/>
          <a:ext cx="4405552" cy="860543"/>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 name="Gráfico 4">
            <a:extLst>
              <a:ext uri="{FF2B5EF4-FFF2-40B4-BE49-F238E27FC236}">
                <a16:creationId xmlns:a16="http://schemas.microsoft.com/office/drawing/2014/main" id="{F7F82D53-EADA-4084-AB97-6DB264EF1AEA}"/>
              </a:ext>
            </a:extLst>
          </xdr:cNvPr>
          <xdr:cNvGraphicFramePr>
            <a:graphicFrameLocks/>
          </xdr:cNvGraphicFramePr>
        </xdr:nvGraphicFramePr>
        <xdr:xfrm>
          <a:off x="9043035" y="3369945"/>
          <a:ext cx="4385818" cy="85629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69</xdr:col>
      <xdr:colOff>86490</xdr:colOff>
      <xdr:row>21</xdr:row>
      <xdr:rowOff>139407</xdr:rowOff>
    </xdr:from>
    <xdr:to>
      <xdr:col>106</xdr:col>
      <xdr:colOff>185057</xdr:colOff>
      <xdr:row>25</xdr:row>
      <xdr:rowOff>106017</xdr:rowOff>
    </xdr:to>
    <xdr:grpSp>
      <xdr:nvGrpSpPr>
        <xdr:cNvPr id="18" name="Grupo 17">
          <a:extLst>
            <a:ext uri="{FF2B5EF4-FFF2-40B4-BE49-F238E27FC236}">
              <a16:creationId xmlns:a16="http://schemas.microsoft.com/office/drawing/2014/main" id="{D06E7CBD-7F73-53A2-77BC-F3A900EE6578}"/>
            </a:ext>
          </a:extLst>
        </xdr:cNvPr>
        <xdr:cNvGrpSpPr/>
      </xdr:nvGrpSpPr>
      <xdr:grpSpPr>
        <a:xfrm>
          <a:off x="13076349" y="4092842"/>
          <a:ext cx="7064143" cy="719646"/>
          <a:chOff x="7436594" y="1673174"/>
          <a:chExt cx="6118041" cy="774527"/>
        </a:xfrm>
      </xdr:grpSpPr>
      <mc:AlternateContent xmlns:mc="http://schemas.openxmlformats.org/markup-compatibility/2006">
        <mc:Choice xmlns:a14="http://schemas.microsoft.com/office/drawing/2010/main" Requires="a14">
          <xdr:graphicFrame macro="">
            <xdr:nvGraphicFramePr>
              <xdr:cNvPr id="20" name="Meses (Fecha)">
                <a:extLst>
                  <a:ext uri="{FF2B5EF4-FFF2-40B4-BE49-F238E27FC236}">
                    <a16:creationId xmlns:a16="http://schemas.microsoft.com/office/drawing/2014/main" id="{A5890069-EB1B-6400-3D6E-5766F20A3F0F}"/>
                  </a:ext>
                </a:extLst>
              </xdr:cNvPr>
              <xdr:cNvGraphicFramePr/>
            </xdr:nvGraphicFramePr>
            <xdr:xfrm>
              <a:off x="8774206" y="1673174"/>
              <a:ext cx="4780429" cy="772235"/>
            </xdr:xfrm>
            <a:graphic>
              <a:graphicData uri="http://schemas.microsoft.com/office/drawing/2010/slicer">
                <sle:slicer xmlns:sle="http://schemas.microsoft.com/office/drawing/2010/slicer" name="Meses (Fecha)"/>
              </a:graphicData>
            </a:graphic>
          </xdr:graphicFrame>
        </mc:Choice>
        <mc:Fallback>
          <xdr:sp macro="" textlink="">
            <xdr:nvSpPr>
              <xdr:cNvPr id="0" name=""/>
              <xdr:cNvSpPr>
                <a:spLocks noTextEdit="1"/>
              </xdr:cNvSpPr>
            </xdr:nvSpPr>
            <xdr:spPr>
              <a:xfrm>
                <a:off x="14620811" y="4092842"/>
                <a:ext cx="5519681" cy="717516"/>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mc:AlternateContent xmlns:mc="http://schemas.openxmlformats.org/markup-compatibility/2006">
        <mc:Choice xmlns:a14="http://schemas.microsoft.com/office/drawing/2010/main" Requires="a14">
          <xdr:graphicFrame macro="">
            <xdr:nvGraphicFramePr>
              <xdr:cNvPr id="21" name="Años (Fecha)">
                <a:extLst>
                  <a:ext uri="{FF2B5EF4-FFF2-40B4-BE49-F238E27FC236}">
                    <a16:creationId xmlns:a16="http://schemas.microsoft.com/office/drawing/2014/main" id="{69AB4D11-EA73-3B51-9F50-57FD75D915BA}"/>
                  </a:ext>
                </a:extLst>
              </xdr:cNvPr>
              <xdr:cNvGraphicFramePr/>
            </xdr:nvGraphicFramePr>
            <xdr:xfrm>
              <a:off x="7436594" y="1674072"/>
              <a:ext cx="1307908" cy="773629"/>
            </xdr:xfrm>
            <a:graphic>
              <a:graphicData uri="http://schemas.microsoft.com/office/drawing/2010/slicer">
                <sle:slicer xmlns:sle="http://schemas.microsoft.com/office/drawing/2010/slicer" name="Años (Fecha)"/>
              </a:graphicData>
            </a:graphic>
          </xdr:graphicFrame>
        </mc:Choice>
        <mc:Fallback>
          <xdr:sp macro="" textlink="">
            <xdr:nvSpPr>
              <xdr:cNvPr id="0" name=""/>
              <xdr:cNvSpPr>
                <a:spLocks noTextEdit="1"/>
              </xdr:cNvSpPr>
            </xdr:nvSpPr>
            <xdr:spPr>
              <a:xfrm>
                <a:off x="13076349" y="4093676"/>
                <a:ext cx="1510165" cy="718812"/>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grpSp>
    <xdr:clientData/>
  </xdr:twoCellAnchor>
  <xdr:twoCellAnchor editAs="oneCell">
    <xdr:from>
      <xdr:col>2</xdr:col>
      <xdr:colOff>0</xdr:colOff>
      <xdr:row>42</xdr:row>
      <xdr:rowOff>7857</xdr:rowOff>
    </xdr:from>
    <xdr:to>
      <xdr:col>34</xdr:col>
      <xdr:colOff>185530</xdr:colOff>
      <xdr:row>49</xdr:row>
      <xdr:rowOff>6275</xdr:rowOff>
    </xdr:to>
    <mc:AlternateContent xmlns:mc="http://schemas.openxmlformats.org/markup-compatibility/2006">
      <mc:Choice xmlns:tsle="http://schemas.microsoft.com/office/drawing/2012/timeslicer" Requires="tsle">
        <xdr:graphicFrame macro="">
          <xdr:nvGraphicFramePr>
            <xdr:cNvPr id="22" name="Fecha">
              <a:extLst>
                <a:ext uri="{FF2B5EF4-FFF2-40B4-BE49-F238E27FC236}">
                  <a16:creationId xmlns:a16="http://schemas.microsoft.com/office/drawing/2014/main" id="{478F344E-19C2-917E-7027-35C1FEF5854F}"/>
                </a:ext>
              </a:extLst>
            </xdr:cNvPr>
            <xdr:cNvGraphicFramePr/>
          </xdr:nvGraphicFramePr>
          <xdr:xfrm>
            <a:off x="0" y="0"/>
            <a:ext cx="0" cy="0"/>
          </xdr:xfrm>
          <a:graphic>
            <a:graphicData uri="http://schemas.microsoft.com/office/drawing/2012/timeslicer">
              <tsle:timeslicer xmlns:tsle="http://schemas.microsoft.com/office/drawing/2012/timeslicer" name="Fecha"/>
            </a:graphicData>
          </a:graphic>
        </xdr:graphicFrame>
      </mc:Choice>
      <mc:Fallback>
        <xdr:sp macro="" textlink="">
          <xdr:nvSpPr>
            <xdr:cNvPr id="0" name=""/>
            <xdr:cNvSpPr>
              <a:spLocks noTextEdit="1"/>
            </xdr:cNvSpPr>
          </xdr:nvSpPr>
          <xdr:spPr>
            <a:xfrm>
              <a:off x="376518" y="7914728"/>
              <a:ext cx="6209812" cy="1316229"/>
            </a:xfrm>
            <a:prstGeom prst="rect">
              <a:avLst/>
            </a:prstGeom>
            <a:solidFill>
              <a:prstClr val="white"/>
            </a:solidFill>
            <a:ln w="1">
              <a:solidFill>
                <a:prstClr val="green"/>
              </a:solidFill>
            </a:ln>
          </xdr:spPr>
          <xdr:txBody>
            <a:bodyPr vertOverflow="clip" horzOverflow="clip"/>
            <a:lstStyle/>
            <a:p>
              <a:r>
                <a:rPr lang="es-AR" sz="1100"/>
                <a:t>Línea de tiempo: Funciona en Excel 2013 o superior. No mover ni cambiar el tamaño.</a:t>
              </a:r>
            </a:p>
          </xdr:txBody>
        </xdr:sp>
      </mc:Fallback>
    </mc:AlternateContent>
    <xdr:clientData/>
  </xdr:twoCellAnchor>
  <xdr:twoCellAnchor>
    <xdr:from>
      <xdr:col>1</xdr:col>
      <xdr:colOff>187568</xdr:colOff>
      <xdr:row>50</xdr:row>
      <xdr:rowOff>166858</xdr:rowOff>
    </xdr:from>
    <xdr:to>
      <xdr:col>35</xdr:col>
      <xdr:colOff>5511</xdr:colOff>
      <xdr:row>65</xdr:row>
      <xdr:rowOff>8520</xdr:rowOff>
    </xdr:to>
    <xdr:graphicFrame macro="">
      <xdr:nvGraphicFramePr>
        <xdr:cNvPr id="23" name="Historia_like">
          <a:extLst>
            <a:ext uri="{FF2B5EF4-FFF2-40B4-BE49-F238E27FC236}">
              <a16:creationId xmlns:a16="http://schemas.microsoft.com/office/drawing/2014/main" id="{D34D882F-08FF-4794-94A8-41374E34E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121333</xdr:colOff>
      <xdr:row>53</xdr:row>
      <xdr:rowOff>5255</xdr:rowOff>
    </xdr:from>
    <xdr:to>
      <xdr:col>68</xdr:col>
      <xdr:colOff>135217</xdr:colOff>
      <xdr:row>65</xdr:row>
      <xdr:rowOff>13063</xdr:rowOff>
    </xdr:to>
    <xdr:graphicFrame macro="">
      <xdr:nvGraphicFramePr>
        <xdr:cNvPr id="24" name="Hora_interacciones">
          <a:extLst>
            <a:ext uri="{FF2B5EF4-FFF2-40B4-BE49-F238E27FC236}">
              <a16:creationId xmlns:a16="http://schemas.microsoft.com/office/drawing/2014/main" id="{144B8CBD-9A0B-4314-BAD7-B0F33E227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137865</xdr:colOff>
      <xdr:row>21</xdr:row>
      <xdr:rowOff>139339</xdr:rowOff>
    </xdr:from>
    <xdr:to>
      <xdr:col>43</xdr:col>
      <xdr:colOff>102423</xdr:colOff>
      <xdr:row>25</xdr:row>
      <xdr:rowOff>93416</xdr:rowOff>
    </xdr:to>
    <mc:AlternateContent xmlns:mc="http://schemas.openxmlformats.org/markup-compatibility/2006">
      <mc:Choice xmlns:a14="http://schemas.microsoft.com/office/drawing/2010/main" Requires="a14">
        <xdr:graphicFrame macro="">
          <xdr:nvGraphicFramePr>
            <xdr:cNvPr id="31" name="Tipo de publicación">
              <a:extLst>
                <a:ext uri="{FF2B5EF4-FFF2-40B4-BE49-F238E27FC236}">
                  <a16:creationId xmlns:a16="http://schemas.microsoft.com/office/drawing/2014/main" id="{67323882-B37C-D43F-5078-A96FB9A79E8A}"/>
                </a:ext>
              </a:extLst>
            </xdr:cNvPr>
            <xdr:cNvGraphicFramePr/>
          </xdr:nvGraphicFramePr>
          <xdr:xfrm>
            <a:off x="0" y="0"/>
            <a:ext cx="0" cy="0"/>
          </xdr:xfrm>
          <a:graphic>
            <a:graphicData uri="http://schemas.microsoft.com/office/drawing/2010/slicer">
              <sle:slicer xmlns:sle="http://schemas.microsoft.com/office/drawing/2010/slicer" name="Tipo de publicación"/>
            </a:graphicData>
          </a:graphic>
        </xdr:graphicFrame>
      </mc:Choice>
      <mc:Fallback>
        <xdr:sp macro="" textlink="">
          <xdr:nvSpPr>
            <xdr:cNvPr id="0" name=""/>
            <xdr:cNvSpPr>
              <a:spLocks noTextEdit="1"/>
            </xdr:cNvSpPr>
          </xdr:nvSpPr>
          <xdr:spPr>
            <a:xfrm>
              <a:off x="6726924" y="4092774"/>
              <a:ext cx="1470628" cy="707113"/>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43</xdr:col>
      <xdr:colOff>155652</xdr:colOff>
      <xdr:row>21</xdr:row>
      <xdr:rowOff>140003</xdr:rowOff>
    </xdr:from>
    <xdr:to>
      <xdr:col>68</xdr:col>
      <xdr:colOff>140368</xdr:colOff>
      <xdr:row>25</xdr:row>
      <xdr:rowOff>96252</xdr:rowOff>
    </xdr:to>
    <mc:AlternateContent xmlns:mc="http://schemas.openxmlformats.org/markup-compatibility/2006">
      <mc:Choice xmlns:a14="http://schemas.microsoft.com/office/drawing/2010/main" Requires="a14">
        <xdr:graphicFrame macro="">
          <xdr:nvGraphicFramePr>
            <xdr:cNvPr id="32" name="Trimestres (Fecha)">
              <a:extLst>
                <a:ext uri="{FF2B5EF4-FFF2-40B4-BE49-F238E27FC236}">
                  <a16:creationId xmlns:a16="http://schemas.microsoft.com/office/drawing/2014/main" id="{EEE2063F-341B-B535-339C-94D068D73EE5}"/>
                </a:ext>
              </a:extLst>
            </xdr:cNvPr>
            <xdr:cNvGraphicFramePr/>
          </xdr:nvGraphicFramePr>
          <xdr:xfrm>
            <a:off x="0" y="0"/>
            <a:ext cx="0" cy="0"/>
          </xdr:xfrm>
          <a:graphic>
            <a:graphicData uri="http://schemas.microsoft.com/office/drawing/2010/slicer">
              <sle:slicer xmlns:sle="http://schemas.microsoft.com/office/drawing/2010/slicer" name="Trimestres (Fecha)"/>
            </a:graphicData>
          </a:graphic>
        </xdr:graphicFrame>
      </mc:Choice>
      <mc:Fallback>
        <xdr:sp macro="" textlink="">
          <xdr:nvSpPr>
            <xdr:cNvPr id="0" name=""/>
            <xdr:cNvSpPr>
              <a:spLocks noTextEdit="1"/>
            </xdr:cNvSpPr>
          </xdr:nvSpPr>
          <xdr:spPr>
            <a:xfrm>
              <a:off x="8250781" y="4093438"/>
              <a:ext cx="4691187" cy="70928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11</xdr:col>
      <xdr:colOff>185058</xdr:colOff>
      <xdr:row>0</xdr:row>
      <xdr:rowOff>141516</xdr:rowOff>
    </xdr:from>
    <xdr:to>
      <xdr:col>23</xdr:col>
      <xdr:colOff>21771</xdr:colOff>
      <xdr:row>4</xdr:row>
      <xdr:rowOff>16125</xdr:rowOff>
    </xdr:to>
    <xdr:pic>
      <xdr:nvPicPr>
        <xdr:cNvPr id="19" name="Imagen 18">
          <a:extLst>
            <a:ext uri="{FF2B5EF4-FFF2-40B4-BE49-F238E27FC236}">
              <a16:creationId xmlns:a16="http://schemas.microsoft.com/office/drawing/2014/main" id="{11BA3A2C-EDA5-3D6C-1E66-6CAE53F0D3DE}"/>
            </a:ext>
          </a:extLst>
        </xdr:cNvPr>
        <xdr:cNvPicPr>
          <a:picLocks noChangeAspect="1" noChangeArrowheads="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12210" t="37325" r="10781" b="39503"/>
        <a:stretch>
          <a:fillRect/>
        </a:stretch>
      </xdr:blipFill>
      <xdr:spPr bwMode="auto">
        <a:xfrm>
          <a:off x="2340429" y="141516"/>
          <a:ext cx="2188028" cy="658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86</xdr:col>
      <xdr:colOff>141514</xdr:colOff>
      <xdr:row>0</xdr:row>
      <xdr:rowOff>154699</xdr:rowOff>
    </xdr:from>
    <xdr:to>
      <xdr:col>97</xdr:col>
      <xdr:colOff>119676</xdr:colOff>
      <xdr:row>4</xdr:row>
      <xdr:rowOff>14151</xdr:rowOff>
    </xdr:to>
    <xdr:pic>
      <xdr:nvPicPr>
        <xdr:cNvPr id="26" name="Imagen 25">
          <a:extLst>
            <a:ext uri="{FF2B5EF4-FFF2-40B4-BE49-F238E27FC236}">
              <a16:creationId xmlns:a16="http://schemas.microsoft.com/office/drawing/2014/main" id="{89343C37-171F-6380-478E-5B4B82CD7842}"/>
            </a:ext>
          </a:extLst>
        </xdr:cNvPr>
        <xdr:cNvPicPr>
          <a:picLocks noChangeAspect="1" noChangeArrowheads="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l="12211" t="37186" r="10920" b="39364"/>
        <a:stretch>
          <a:fillRect/>
        </a:stretch>
      </xdr:blipFill>
      <xdr:spPr bwMode="auto">
        <a:xfrm>
          <a:off x="16992600" y="154699"/>
          <a:ext cx="2133533" cy="64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nti\OneDrive\Desktop\ESTAD&#205;STICAS\Datos%20hist&#243;ricos%20Cuch&#225;%20-%20V2.2.xlsx" TargetMode="External"/><Relationship Id="rId1" Type="http://schemas.openxmlformats.org/officeDocument/2006/relationships/externalLinkPath" Target="Datos%20hist&#243;ricos%20Cuch&#225;%20-%20V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S base"/>
      <sheetName val="DATASET"/>
      <sheetName val="Tablas Rendimiento"/>
      <sheetName val="Temas Clave"/>
      <sheetName val="Evolución"/>
      <sheetName val="DASHBOARD"/>
      <sheetName val="Análisis"/>
      <sheetName val="Brief"/>
      <sheetName val="Soporte Gráficos"/>
      <sheetName val="Datos históricos Cuchá - V2.2"/>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iago Bonacci" refreshedDate="45825.884994791668" createdVersion="8" refreshedVersion="8" minRefreshableVersion="3" recordCount="24" xr:uid="{FEC50A4B-8800-4758-BA89-E0ECCF4ED2B4}">
  <cacheSource type="worksheet">
    <worksheetSource name="Metricas_Hora"/>
  </cacheSource>
  <cacheFields count="5">
    <cacheField name="FRANJA HORARIA"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CANTIDAD" numFmtId="1">
      <sharedItems containsSemiMixedTypes="0" containsString="0" containsNumber="1" containsInteger="1" minValue="0" maxValue="206"/>
    </cacheField>
    <cacheField name="PROMEDIO ALCANCE" numFmtId="1">
      <sharedItems containsMixedTypes="1" containsNumber="1" minValue="3074.4615384615386" maxValue="13269.941176470587"/>
    </cacheField>
    <cacheField name="PROMEDIO INTERACCIONES" numFmtId="1">
      <sharedItems containsMixedTypes="1" containsNumber="1" minValue="297.26315789473682" maxValue="1235.3529411764705"/>
    </cacheField>
    <cacheField name="INTERACCIONES/ALCANCE" numFmtId="9">
      <sharedItems containsMixedTypes="1" containsNumber="1" minValue="8.0858179667006536E-2" maxValue="1.9857861747064212"/>
    </cacheField>
  </cacheFields>
  <extLst>
    <ext xmlns:x14="http://schemas.microsoft.com/office/spreadsheetml/2009/9/main" uri="{725AE2AE-9491-48be-B2B4-4EB974FC3084}">
      <x14:pivotCacheDefinition pivotCacheId="20533909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iago Bonacci" refreshedDate="45825.982065856479" createdVersion="8" refreshedVersion="8" minRefreshableVersion="3" recordCount="810" xr:uid="{DA6C934F-1559-4DD3-9028-DACAFB8D77BF}">
  <cacheSource type="worksheet">
    <worksheetSource name="DATASET_LIMPIO"/>
  </cacheSource>
  <cacheFields count="25">
    <cacheField name="Id." numFmtId="0">
      <sharedItems/>
    </cacheField>
    <cacheField name="Copy" numFmtId="0">
      <sharedItems containsBlank="1" longText="1"/>
    </cacheField>
    <cacheField name="Enlace " numFmtId="0">
      <sharedItems/>
    </cacheField>
    <cacheField name="Tipo de publicación" numFmtId="0">
      <sharedItems count="3">
        <s v="Secuencia de Instagram"/>
        <s v="Imagen de Instagram"/>
        <s v="Reel de Instagram"/>
      </sharedItems>
    </cacheField>
    <cacheField name="Duración Reel" numFmtId="0">
      <sharedItems containsSemiMixedTypes="0" containsString="0" containsNumber="1" containsInteger="1" minValue="0" maxValue="180"/>
    </cacheField>
    <cacheField name="Fecha" numFmtId="14">
      <sharedItems containsSemiMixedTypes="0" containsNonDate="0" containsDate="1" containsString="0" minDate="2023-04-01T00:00:00" maxDate="2025-05-01T00:00:00" count="579">
        <d v="2023-07-01T00:00:00"/>
        <d v="2023-07-02T00:00:00"/>
        <d v="2023-07-03T00:00:00"/>
        <d v="2023-07-04T00:00:00"/>
        <d v="2023-07-05T00:00:00"/>
        <d v="2023-07-06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4T00:00:00"/>
        <d v="2023-07-25T00:00:00"/>
        <d v="2023-07-26T00:00:00"/>
        <d v="2023-07-27T00:00:00"/>
        <d v="2023-07-28T00:00:00"/>
        <d v="2023-07-29T00:00:00"/>
        <d v="2023-07-31T00:00:00"/>
        <d v="2023-08-01T00:00:00"/>
        <d v="2023-08-02T00:00:00"/>
        <d v="2023-08-03T00:00:00"/>
        <d v="2023-08-04T00:00:00"/>
        <d v="2023-08-07T00:00:00"/>
        <d v="2023-08-08T00:00:00"/>
        <d v="2023-08-09T00:00:00"/>
        <d v="2023-08-10T00:00:00"/>
        <d v="2023-08-11T00:00:00"/>
        <d v="2023-08-12T00:00:00"/>
        <d v="2023-08-14T00:00:00"/>
        <d v="2023-08-15T00:00:00"/>
        <d v="2023-08-16T00:00:00"/>
        <d v="2023-08-17T00:00:00"/>
        <d v="2023-08-18T00:00:00"/>
        <d v="2023-08-19T00:00:00"/>
        <d v="2023-08-20T00:00:00"/>
        <d v="2023-08-22T00:00:00"/>
        <d v="2023-08-23T00:00:00"/>
        <d v="2023-08-24T00:00:00"/>
        <d v="2023-08-25T00:00:00"/>
        <d v="2023-08-26T00:00:00"/>
        <d v="2023-08-28T00:00:00"/>
        <d v="2023-08-29T00:00:00"/>
        <d v="2023-08-30T00:00:00"/>
        <d v="2023-08-31T00:00:00"/>
        <d v="2023-09-01T00:00:00"/>
        <d v="2023-09-02T00:00:00"/>
        <d v="2023-09-04T00:00:00"/>
        <d v="2023-09-05T00:00:00"/>
        <d v="2023-09-06T00:00:00"/>
        <d v="2023-09-07T00:00:00"/>
        <d v="2023-09-08T00:00:00"/>
        <d v="2023-09-09T00:00:00"/>
        <d v="2023-09-10T00:00:00"/>
        <d v="2023-09-11T00:00:00"/>
        <d v="2023-09-12T00:00:00"/>
        <d v="2023-09-13T00:00:00"/>
        <d v="2023-09-14T00:00:00"/>
        <d v="2023-09-15T00:00:00"/>
        <d v="2023-09-16T00:00:00"/>
        <d v="2023-09-18T00:00:00"/>
        <d v="2023-09-19T00:00:00"/>
        <d v="2023-09-20T00:00:00"/>
        <d v="2023-09-21T00:00:00"/>
        <d v="2023-09-22T00:00:00"/>
        <d v="2023-09-23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3T00:00:00"/>
        <d v="2023-10-24T00:00:00"/>
        <d v="2023-10-25T00:00:00"/>
        <d v="2023-10-26T00:00:00"/>
        <d v="2023-10-27T00:00:00"/>
        <d v="2023-10-28T00:00:00"/>
        <d v="2023-10-30T00:00:00"/>
        <d v="2023-10-31T00:00:00"/>
        <d v="2023-11-01T00:00:00"/>
        <d v="2023-11-02T00:00:00"/>
        <d v="2023-11-03T00:00:00"/>
        <d v="2023-11-04T00:00:00"/>
        <d v="2023-11-06T00:00:00"/>
        <d v="2023-11-07T00:00:00"/>
        <d v="2023-11-08T00:00:00"/>
        <d v="2023-11-09T00:00:00"/>
        <d v="2023-11-10T00:00:00"/>
        <d v="2023-11-11T00:00:00"/>
        <d v="2023-11-12T00:00:00"/>
        <d v="2023-11-13T00:00:00"/>
        <d v="2023-11-14T00:00:00"/>
        <d v="2023-11-15T00:00:00"/>
        <d v="2023-11-16T00:00:00"/>
        <d v="2023-11-17T00:00:00"/>
        <d v="2023-11-18T00:00:00"/>
        <d v="2023-11-20T00:00:00"/>
        <d v="2023-11-21T00:00:00"/>
        <d v="2023-11-22T00:00:00"/>
        <d v="2023-11-23T00:00:00"/>
        <d v="2023-11-24T00:00:00"/>
        <d v="2023-11-26T00:00:00"/>
        <d v="2023-11-27T00:00:00"/>
        <d v="2023-11-28T00:00:00"/>
        <d v="2023-11-29T00:00:00"/>
        <d v="2023-11-30T00:00:00"/>
        <d v="2023-12-04T00:00:00"/>
        <d v="2023-12-05T00:00:00"/>
        <d v="2023-12-06T00:00:00"/>
        <d v="2023-12-07T00:00:00"/>
        <d v="2023-12-08T00:00:00"/>
        <d v="2023-12-12T00:00:00"/>
        <d v="2023-12-13T00:00:00"/>
        <d v="2023-12-14T00:00:00"/>
        <d v="2023-12-15T00:00:00"/>
        <d v="2023-12-16T00:00:00"/>
        <d v="2023-12-18T00:00:00"/>
        <d v="2023-12-19T00:00:00"/>
        <d v="2023-12-20T00:00:00"/>
        <d v="2023-12-21T00:00:00"/>
        <d v="2023-12-22T00:00:00"/>
        <d v="2023-12-26T00:00:00"/>
        <d v="2023-12-27T00:00:00"/>
        <d v="2023-12-28T00:00:00"/>
        <d v="2023-12-29T00:00:00"/>
        <d v="2024-01-02T00:00:00"/>
        <d v="2024-01-03T00:00:00"/>
        <d v="2024-01-04T00:00:00"/>
        <d v="2024-01-05T00:00:00"/>
        <d v="2024-01-06T00:00:00"/>
        <d v="2024-01-07T00:00:00"/>
        <d v="2024-01-08T00:00:00"/>
        <d v="2024-01-09T00:00:00"/>
        <d v="2024-01-10T00:00:00"/>
        <d v="2024-01-11T00:00:00"/>
        <d v="2024-01-12T00:00:00"/>
        <d v="2024-01-14T00:00:00"/>
        <d v="2024-01-16T00:00:00"/>
        <d v="2024-01-17T00:00:00"/>
        <d v="2024-01-18T00:00:00"/>
        <d v="2024-01-19T00:00:00"/>
        <d v="2024-01-23T00:00:00"/>
        <d v="2024-01-24T00:00:00"/>
        <d v="2024-01-30T00:00:00"/>
        <d v="2024-01-31T00:00:00"/>
        <d v="2024-02-01T00:00:00"/>
        <d v="2024-02-02T00:00:00"/>
        <d v="2024-02-05T00:00:00"/>
        <d v="2024-02-06T00:00:00"/>
        <d v="2024-02-07T00:00:00"/>
        <d v="2024-02-08T00:00:00"/>
        <d v="2024-02-09T00:00:00"/>
        <d v="2024-02-14T00:00:00"/>
        <d v="2024-02-15T00:00:00"/>
        <d v="2024-02-16T00:00:00"/>
        <d v="2024-02-19T00:00:00"/>
        <d v="2024-02-20T00:00:00"/>
        <d v="2024-02-21T00:00:00"/>
        <d v="2024-02-22T00:00:00"/>
        <d v="2024-02-23T00:00:00"/>
        <d v="2024-02-26T00:00:00"/>
        <d v="2024-02-27T00:00:00"/>
        <d v="2024-02-28T00:00:00"/>
        <d v="2024-02-29T00:00:00"/>
        <d v="2024-03-01T00:00:00"/>
        <d v="2024-03-04T00:00:00"/>
        <d v="2024-03-05T00:00:00"/>
        <d v="2024-03-06T00:00:00"/>
        <d v="2024-03-07T00:00:00"/>
        <d v="2024-03-09T00:00:00"/>
        <d v="2024-03-12T00:00:00"/>
        <d v="2024-03-13T00:00:00"/>
        <d v="2024-03-14T00:00:00"/>
        <d v="2024-03-15T00:00:00"/>
        <d v="2024-03-16T00:00:00"/>
        <d v="2024-03-18T00:00:00"/>
        <d v="2024-03-19T00:00:00"/>
        <d v="2024-03-20T00:00:00"/>
        <d v="2024-03-21T00:00:00"/>
        <d v="2024-03-22T00:00:00"/>
        <d v="2024-03-25T00:00:00"/>
        <d v="2024-03-26T00:00:00"/>
        <d v="2024-03-27T00:00:00"/>
        <d v="2024-03-29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6T00:00:00"/>
        <d v="2024-04-29T00:00:00"/>
        <d v="2024-04-30T00:00:00"/>
        <d v="2024-05-01T00:00:00"/>
        <d v="2024-05-02T00:00:00"/>
        <d v="2024-05-03T00:00:00"/>
        <d v="2024-05-06T00:00:00"/>
        <d v="2024-05-07T00:00:00"/>
        <d v="2024-05-08T00:00:00"/>
        <d v="2024-05-09T00:00:00"/>
        <d v="2024-05-10T00:00:00"/>
        <d v="2024-05-11T00:00:00"/>
        <d v="2024-05-13T00:00:00"/>
        <d v="2024-05-14T00:00:00"/>
        <d v="2024-05-15T00:00:00"/>
        <d v="2024-05-16T00:00:00"/>
        <d v="2024-05-17T00:00:00"/>
        <d v="2024-05-20T00:00:00"/>
        <d v="2024-05-21T00:00:00"/>
        <d v="2024-05-22T00:00:00"/>
        <d v="2024-05-23T00:00:00"/>
        <d v="2024-05-24T00:00:00"/>
        <d v="2024-05-27T00:00:00"/>
        <d v="2024-05-28T00:00:00"/>
        <d v="2024-05-29T00:00:00"/>
        <d v="2024-05-30T00:00:00"/>
        <d v="2024-05-31T00:00:00"/>
        <d v="2024-06-03T00:00:00"/>
        <d v="2024-06-04T00:00:00"/>
        <d v="2024-06-05T00:00:00"/>
        <d v="2024-06-06T00:00:00"/>
        <d v="2024-06-07T00:00:00"/>
        <d v="2024-06-08T00:00:00"/>
        <d v="2024-06-10T00:00:00"/>
        <d v="2024-06-11T00:00:00"/>
        <d v="2024-06-12T00:00:00"/>
        <d v="2024-06-13T00:00:00"/>
        <d v="2024-06-14T00:00:00"/>
        <d v="2024-06-15T00:00:00"/>
        <d v="2024-06-17T00:00:00"/>
        <d v="2024-06-18T00:00:00"/>
        <d v="2024-06-19T00:00:00"/>
        <d v="2024-06-20T00:00:00"/>
        <d v="2024-06-22T00:00:00"/>
        <d v="2024-06-24T00:00:00"/>
        <d v="2024-06-25T00:00:00"/>
        <d v="2024-06-26T00:00:00"/>
        <d v="2024-06-27T00:00:00"/>
        <d v="2024-06-28T00:00:00"/>
        <d v="2024-07-01T00:00:00"/>
        <d v="2024-07-02T00:00:00"/>
        <d v="2024-07-03T00:00:00"/>
        <d v="2024-07-04T00:00:00"/>
        <d v="2024-07-05T00:00:00"/>
        <d v="2024-07-07T00:00:00"/>
        <d v="2024-07-08T00:00:00"/>
        <d v="2024-07-09T00:00:00"/>
        <d v="2024-07-10T00:00:00"/>
        <d v="2024-07-11T00:00:00"/>
        <d v="2024-07-15T00:00:00"/>
        <d v="2024-07-16T00:00:00"/>
        <d v="2024-07-17T00:00:00"/>
        <d v="2024-07-18T00:00:00"/>
        <d v="2024-07-19T00:00:00"/>
        <d v="2024-07-20T00:00:00"/>
        <d v="2024-07-22T00:00:00"/>
        <d v="2024-07-23T00:00:00"/>
        <d v="2024-07-24T00:00:00"/>
        <d v="2024-07-25T00:00:00"/>
        <d v="2024-07-26T00:00:00"/>
        <d v="2024-07-29T00:00:00"/>
        <d v="2024-07-30T00:00:00"/>
        <d v="2024-07-31T00:00:00"/>
        <d v="2024-08-01T00:00:00"/>
        <d v="2024-08-02T00:00:00"/>
        <d v="2024-08-05T00:00:00"/>
        <d v="2024-08-06T00:00:00"/>
        <d v="2024-08-08T00:00:00"/>
        <d v="2024-08-09T00:00:00"/>
        <d v="2024-08-10T00:00:00"/>
        <d v="2024-08-12T00:00:00"/>
        <d v="2024-08-13T00:00:00"/>
        <d v="2024-08-14T00:00:00"/>
        <d v="2024-08-15T00:00:00"/>
        <d v="2024-08-16T00:00:00"/>
        <d v="2024-08-17T00:00:00"/>
        <d v="2024-08-19T00:00:00"/>
        <d v="2024-08-20T00:00:00"/>
        <d v="2024-08-21T00:00:00"/>
        <d v="2024-08-23T00:00:00"/>
        <d v="2024-08-26T00:00:00"/>
        <d v="2024-08-27T00:00:00"/>
        <d v="2024-08-28T00:00:00"/>
        <d v="2024-08-29T00:00:00"/>
        <d v="2024-08-30T00:00:00"/>
        <d v="2024-08-31T00:00:00"/>
        <d v="2024-09-03T00:00:00"/>
        <d v="2024-09-04T00:00:00"/>
        <d v="2024-09-05T00:00:00"/>
        <d v="2024-09-06T00:00:00"/>
        <d v="2024-09-07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30T00:00:00"/>
        <d v="2024-10-01T00:00:00"/>
        <d v="2024-10-02T00:00:00"/>
        <d v="2024-10-03T00:00:00"/>
        <d v="2024-10-04T00:00:00"/>
        <d v="2024-10-05T00:00:00"/>
        <d v="2024-10-07T00:00:00"/>
        <d v="2024-10-08T00:00:00"/>
        <d v="2024-10-09T00:00:00"/>
        <d v="2024-10-10T00:00:00"/>
        <d v="2024-10-11T00:00:00"/>
        <d v="2024-10-13T00:00:00"/>
        <d v="2024-10-14T00:00:00"/>
        <d v="2024-10-15T00:00:00"/>
        <d v="2024-10-16T00:00:00"/>
        <d v="2024-10-17T00:00:00"/>
        <d v="2024-10-18T00:00:00"/>
        <d v="2024-10-20T00:00:00"/>
        <d v="2024-10-21T00:00:00"/>
        <d v="2024-10-22T00:00:00"/>
        <d v="2024-10-23T00:00:00"/>
        <d v="2024-10-24T00:00:00"/>
        <d v="2024-10-28T00:00:00"/>
        <d v="2024-10-29T00:00:00"/>
        <d v="2024-10-30T00:00:00"/>
        <d v="2024-11-01T00:00:00"/>
        <d v="2024-11-04T00:00:00"/>
        <d v="2024-11-05T00:00:00"/>
        <d v="2024-11-06T00:00:00"/>
        <d v="2024-11-07T00:00:00"/>
        <d v="2024-11-08T00:00:00"/>
        <d v="2024-11-09T00:00:00"/>
        <d v="2024-11-11T00:00:00"/>
        <d v="2024-11-12T00:00:00"/>
        <d v="2024-11-13T00:00:00"/>
        <d v="2024-11-14T00:00:00"/>
        <d v="2024-11-16T00:00:00"/>
        <d v="2024-11-17T00:00:00"/>
        <d v="2024-11-18T00:00:00"/>
        <d v="2024-11-19T00:00:00"/>
        <d v="2024-11-20T00:00:00"/>
        <d v="2024-11-21T00:00:00"/>
        <d v="2024-11-24T00:00:00"/>
        <d v="2024-11-25T00:00:00"/>
        <d v="2024-11-26T00:00:00"/>
        <d v="2024-11-27T00:00:00"/>
        <d v="2024-11-28T00:00:00"/>
        <d v="2024-11-29T00:00:00"/>
        <d v="2024-11-30T00:00:00"/>
        <d v="2024-12-02T00:00:00"/>
        <d v="2024-12-03T00:00:00"/>
        <d v="2024-12-04T00:00:00"/>
        <d v="2024-12-05T00:00:00"/>
        <d v="2024-12-06T00:00:00"/>
        <d v="2024-12-09T00:00:00"/>
        <d v="2024-12-10T00:00:00"/>
        <d v="2024-12-11T00:00:00"/>
        <d v="2024-12-12T00:00:00"/>
        <d v="2024-12-13T00:00:00"/>
        <d v="2024-12-16T00:00:00"/>
        <d v="2024-12-17T00:00:00"/>
        <d v="2024-12-19T00:00:00"/>
        <d v="2024-12-20T00:00:00"/>
        <d v="2024-12-23T00:00:00"/>
        <d v="2024-12-26T00:00:00"/>
        <d v="2024-12-27T00:00:00"/>
        <d v="2024-12-30T00:00:00"/>
        <d v="2025-01-02T00:00:00"/>
        <d v="2025-01-03T00:00:00"/>
        <d v="2025-01-06T00:00:00"/>
        <d v="2025-01-07T00:00:00"/>
        <d v="2025-01-13T00:00:00"/>
        <d v="2025-01-14T00:00:00"/>
        <d v="2025-01-16T00:00:00"/>
        <d v="2025-01-17T00:00:00"/>
        <d v="2025-01-20T00:00:00"/>
        <d v="2025-01-21T00:00:00"/>
        <d v="2025-01-22T00:00:00"/>
        <d v="2025-01-23T00:00:00"/>
        <d v="2025-01-24T00:00:00"/>
        <d v="2025-01-27T00:00:00"/>
        <d v="2025-01-28T00:00:00"/>
        <d v="2025-01-30T00:00:00"/>
        <d v="2025-01-31T00:00:00"/>
        <d v="2025-02-01T00:00:00"/>
        <d v="2025-02-02T00:00:00"/>
        <d v="2025-02-03T00:00:00"/>
        <d v="2025-02-04T00:00:00"/>
        <d v="2025-02-05T00:00:00"/>
        <d v="2025-02-06T00:00:00"/>
        <d v="2025-02-07T00:00:00"/>
        <d v="2025-02-09T00:00:00"/>
        <d v="2025-02-10T00:00:00"/>
        <d v="2025-02-11T00:00:00"/>
        <d v="2025-02-13T00:00:00"/>
        <d v="2025-02-14T00:00:00"/>
        <d v="2025-02-17T00:00:00"/>
        <d v="2025-02-18T00:00:00"/>
        <d v="2025-02-19T00:00:00"/>
        <d v="2025-02-20T00:00:00"/>
        <d v="2025-02-21T00:00:00"/>
        <d v="2025-02-22T00:00:00"/>
        <d v="2025-02-23T00:00:00"/>
        <d v="2025-02-24T00:00:00"/>
        <d v="2025-02-25T00:00:00"/>
        <d v="2025-02-26T00:00:00"/>
        <d v="2025-02-27T00:00:00"/>
        <d v="2025-02-28T00:00:00"/>
        <d v="2025-03-02T00:00:00"/>
        <d v="2025-03-04T00:00:00"/>
        <d v="2025-03-05T00:00:00"/>
        <d v="2025-03-06T00:00:00"/>
        <d v="2025-03-07T00:00:00"/>
        <d v="2025-03-08T00:00:00"/>
        <d v="2025-03-09T00:00:00"/>
        <d v="2025-03-10T00:00:00"/>
        <d v="2025-03-11T00:00:00"/>
        <d v="2025-03-12T00:00:00"/>
        <d v="2025-03-13T00:00:00"/>
        <d v="2025-03-14T00:00:00"/>
        <d v="2025-03-16T00:00:00"/>
        <d v="2025-03-17T00:00:00"/>
        <d v="2025-03-18T00:00:00"/>
        <d v="2025-03-19T00:00:00"/>
        <d v="2025-03-20T00:00:00"/>
        <d v="2025-03-21T00:00:00"/>
        <d v="2025-03-24T00:00:00"/>
        <d v="2025-03-25T00:00:00"/>
        <d v="2025-03-26T00:00:00"/>
        <d v="2025-03-27T00:00:00"/>
        <d v="2025-03-28T00:00:00"/>
        <d v="2025-03-29T00:00:00"/>
        <d v="2025-03-31T00:00:00"/>
        <d v="2025-04-02T00:00:00"/>
        <d v="2025-04-03T00:00:00"/>
        <d v="2025-04-04T00:00:00"/>
        <d v="2025-04-07T00:00:00"/>
        <d v="2025-04-08T00:00:00"/>
        <d v="2025-04-09T00:00:00"/>
        <d v="2025-04-10T00:00:00"/>
        <d v="2025-04-11T00:00:00"/>
        <d v="2025-04-12T00:00:00"/>
        <d v="2025-04-14T00:00:00"/>
        <d v="2025-04-15T00:00:00"/>
        <d v="2025-04-16T00:00:00"/>
        <d v="2025-04-21T00:00:00"/>
        <d v="2025-04-22T00:00:00"/>
        <d v="2025-04-23T00:00:00"/>
        <d v="2025-04-24T00:00:00"/>
        <d v="2025-04-25T00:00:00"/>
        <d v="2025-04-26T00:00:00"/>
        <d v="2025-04-28T00:00:00"/>
        <d v="2025-04-29T00:00:00"/>
        <d v="2025-04-30T00:00:00"/>
        <d v="2023-04-01T00:00:00" u="1"/>
        <d v="2023-04-02T00:00:00" u="1"/>
        <d v="2023-04-03T00:00:00" u="1"/>
        <d v="2023-04-04T00:00:00" u="1"/>
        <d v="2023-04-05T00:00:00" u="1"/>
        <d v="2023-04-07T00:00:00" u="1"/>
        <d v="2023-04-08T00:00:00" u="1"/>
        <d v="2023-04-09T00:00:00" u="1"/>
        <d v="2023-04-11T00:00:00" u="1"/>
        <d v="2023-04-12T00:00:00" u="1"/>
        <d v="2023-04-13T00:00:00" u="1"/>
        <d v="2023-04-14T00:00:00" u="1"/>
        <d v="2023-04-15T00:00:00" u="1"/>
        <d v="2023-04-17T00:00:00" u="1"/>
        <d v="2023-04-18T00:00:00" u="1"/>
        <d v="2023-04-19T00:00:00" u="1"/>
        <d v="2023-04-20T00:00:00" u="1"/>
        <d v="2023-04-21T00:00:00" u="1"/>
        <d v="2023-04-23T00:00:00" u="1"/>
        <d v="2023-04-24T00:00:00" u="1"/>
        <d v="2023-04-25T00:00:00" u="1"/>
        <d v="2023-04-26T00:00:00" u="1"/>
        <d v="2023-04-27T00:00:00" u="1"/>
        <d v="2023-04-28T00:00:00" u="1"/>
        <d v="2023-05-01T00:00:00" u="1"/>
        <d v="2023-05-02T00:00:00" u="1"/>
        <d v="2023-05-03T00:00:00" u="1"/>
        <d v="2023-05-04T00:00:00" u="1"/>
        <d v="2023-05-05T00:00:00" u="1"/>
        <d v="2023-05-06T00:00:00" u="1"/>
        <d v="2023-05-07T00:00:00" u="1"/>
        <d v="2023-05-08T00:00:00" u="1"/>
        <d v="2023-05-09T00:00:00" u="1"/>
        <d v="2023-05-10T00:00:00" u="1"/>
        <d v="2023-05-11T00:00:00" u="1"/>
        <d v="2023-05-12T00:00:00" u="1"/>
        <d v="2023-05-13T00:00:00" u="1"/>
        <d v="2023-05-15T00:00:00" u="1"/>
        <d v="2023-05-16T00:00:00" u="1"/>
        <d v="2023-05-17T00:00:00" u="1"/>
        <d v="2023-05-18T00:00:00" u="1"/>
        <d v="2023-05-19T00:00:00" u="1"/>
        <d v="2023-05-20T00:00:00" u="1"/>
        <d v="2023-05-21T00:00:00" u="1"/>
        <d v="2023-05-22T00:00:00" u="1"/>
        <d v="2023-05-23T00:00:00" u="1"/>
        <d v="2023-05-24T00:00:00" u="1"/>
        <d v="2023-05-25T00:00:00" u="1"/>
        <d v="2023-05-26T00:00:00" u="1"/>
        <d v="2023-05-27T00:00:00" u="1"/>
        <d v="2023-05-28T00:00:00" u="1"/>
        <d v="2023-05-29T00:00:00" u="1"/>
        <d v="2023-05-30T00:00:00" u="1"/>
        <d v="2023-05-31T00:00:00" u="1"/>
        <d v="2023-06-01T00:00:00" u="1"/>
        <d v="2023-06-02T00:00:00" u="1"/>
        <d v="2023-06-03T00:00:00" u="1"/>
        <d v="2023-06-04T00:00:00" u="1"/>
        <d v="2023-06-05T00:00:00" u="1"/>
        <d v="2023-06-06T00:00:00" u="1"/>
        <d v="2023-06-07T00:00:00" u="1"/>
        <d v="2023-06-08T00:00:00" u="1"/>
        <d v="2023-06-09T00:00:00" u="1"/>
        <d v="2023-06-11T00:00:00" u="1"/>
        <d v="2023-06-12T00:00:00" u="1"/>
        <d v="2023-06-13T00:00:00" u="1"/>
        <d v="2023-06-14T00:00:00" u="1"/>
        <d v="2023-06-15T00:00:00" u="1"/>
        <d v="2023-06-16T00:00:00" u="1"/>
        <d v="2023-06-18T00:00:00" u="1"/>
        <d v="2023-06-19T00:00:00" u="1"/>
        <d v="2023-06-20T00:00:00" u="1"/>
        <d v="2023-06-21T00:00:00" u="1"/>
        <d v="2023-06-22T00:00:00" u="1"/>
        <d v="2023-06-26T00:00:00" u="1"/>
        <d v="2023-06-27T00:00:00" u="1"/>
        <d v="2023-06-28T00:00:00" u="1"/>
        <d v="2023-06-29T00:00:00" u="1"/>
      </sharedItems>
      <fieldGroup par="22"/>
    </cacheField>
    <cacheField name="Día" numFmtId="0">
      <sharedItems count="7">
        <s v="sábado"/>
        <s v="domingo"/>
        <s v="lunes"/>
        <s v="martes"/>
        <s v="miércoles"/>
        <s v="jueves"/>
        <s v="viernes"/>
      </sharedItems>
    </cacheField>
    <cacheField name="Hora" numFmtId="166">
      <sharedItems containsSemiMixedTypes="0" containsNonDate="0" containsDate="1" containsString="0" minDate="1899-12-30T07:05:00" maxDate="1899-12-30T22:24:00" count="478">
        <d v="1899-12-30T21:17:00"/>
        <d v="1899-12-30T19:58:00"/>
        <d v="1899-12-30T19:09:00"/>
        <d v="1899-12-30T11:01:00"/>
        <d v="1899-12-30T19:32:00"/>
        <d v="1899-12-30T10:36:00"/>
        <d v="1899-12-30T15:06:00"/>
        <d v="1899-12-30T21:06:00"/>
        <d v="1899-12-30T11:08:00"/>
        <d v="1899-12-30T08:23:00"/>
        <d v="1899-12-30T20:02:00"/>
        <d v="1899-12-30T10:42:00"/>
        <d v="1899-12-30T12:23:00"/>
        <d v="1899-12-30T19:57:00"/>
        <d v="1899-12-30T21:01:00"/>
        <d v="1899-12-30T18:39:00"/>
        <d v="1899-12-30T10:38:00"/>
        <d v="1899-12-30T18:21:00"/>
        <d v="1899-12-30T19:04:00"/>
        <d v="1899-12-30T12:22:00"/>
        <d v="1899-12-30T10:48:00"/>
        <d v="1899-12-30T20:57:00"/>
        <d v="1899-12-30T14:40:00"/>
        <d v="1899-12-30T10:57:00"/>
        <d v="1899-12-30T20:06:00"/>
        <d v="1899-12-30T21:57:00"/>
        <d v="1899-12-30T21:05:00"/>
        <d v="1899-12-30T18:26:00"/>
        <d v="1899-12-30T19:10:00"/>
        <d v="1899-12-30T10:03:00"/>
        <d v="1899-12-30T19:46:00"/>
        <d v="1899-12-30T19:22:00"/>
        <d v="1899-12-30T10:51:00"/>
        <d v="1899-12-30T19:31:00"/>
        <d v="1899-12-30T18:06:00"/>
        <d v="1899-12-30T15:10:00"/>
        <d v="1899-12-30T10:41:00"/>
        <d v="1899-12-30T11:44:00"/>
        <d v="1899-12-30T20:33:00"/>
        <d v="1899-12-30T08:37:00"/>
        <d v="1899-12-30T19:11:00"/>
        <d v="1899-12-30T14:34:00"/>
        <d v="1899-12-30T20:45:00"/>
        <d v="1899-12-30T11:03:00"/>
        <d v="1899-12-30T19:45:00"/>
        <d v="1899-12-30T10:17:00"/>
        <d v="1899-12-30T10:43:00"/>
        <d v="1899-12-30T19:15:00"/>
        <d v="1899-12-30T11:17:00"/>
        <d v="1899-12-30T19:12:00"/>
        <d v="1899-12-30T09:31:00"/>
        <d v="1899-12-30T19:19:00"/>
        <d v="1899-12-30T09:38:00"/>
        <d v="1899-12-30T19:33:00"/>
        <d v="1899-12-30T10:29:00"/>
        <d v="1899-12-30T10:20:00"/>
        <d v="1899-12-30T19:27:00"/>
        <d v="1899-12-30T20:22:00"/>
        <d v="1899-12-30T11:23:00"/>
        <d v="1899-12-30T14:42:00"/>
        <d v="1899-12-30T11:11:00"/>
        <d v="1899-12-30T20:11:00"/>
        <d v="1899-12-30T12:20:00"/>
        <d v="1899-12-30T19:50:00"/>
        <d v="1899-12-30T10:22:00"/>
        <d v="1899-12-30T19:21:00"/>
        <d v="1899-12-30T10:33:00"/>
        <d v="1899-12-30T19:34:00"/>
        <d v="1899-12-30T10:05:00"/>
        <d v="1899-12-30T09:39:00"/>
        <d v="1899-12-30T12:31:00"/>
        <d v="1899-12-30T10:08:00"/>
        <d v="1899-12-30T19:49:00"/>
        <d v="1899-12-30T19:44:00"/>
        <d v="1899-12-30T13:34:00"/>
        <d v="1899-12-30T09:17:00"/>
        <d v="1899-12-30T19:35:00"/>
        <d v="1899-12-30T08:48:00"/>
        <d v="1899-12-30T20:20:00"/>
        <d v="1899-12-30T11:41:00"/>
        <d v="1899-12-30T11:46:00"/>
        <d v="1899-12-30T19:17:00"/>
        <d v="1899-12-30T10:01:00"/>
        <d v="1899-12-30T19:16:00"/>
        <d v="1899-12-30T10:18:00"/>
        <d v="1899-12-30T11:35:00"/>
        <d v="1899-12-30T19:24:00"/>
        <d v="1899-12-30T20:13:00"/>
        <d v="1899-12-30T11:36:00"/>
        <d v="1899-12-30T10:09:00"/>
        <d v="1899-12-30T19:01:00"/>
        <d v="1899-12-30T19:13:00"/>
        <d v="1899-12-30T10:00:00"/>
        <d v="1899-12-30T19:00:00"/>
        <d v="1899-12-30T18:59:00"/>
        <d v="1899-12-30T11:32:00"/>
        <d v="1899-12-30T19:03:00"/>
        <d v="1899-12-30T19:26:00"/>
        <d v="1899-12-30T09:32:00"/>
        <d v="1899-12-30T19:54:00"/>
        <d v="1899-12-30T10:16:00"/>
        <d v="1899-12-30T10:14:00"/>
        <d v="1899-12-30T09:57:00"/>
        <d v="1899-12-30T19:29:00"/>
        <d v="1899-12-30T14:36:00"/>
        <d v="1899-12-30T19:37:00"/>
        <d v="1899-12-30T13:09:00"/>
        <d v="1899-12-30T09:59:00"/>
        <d v="1899-12-30T21:10:00"/>
        <d v="1899-12-30T15:54:00"/>
        <d v="1899-12-30T10:15:00"/>
        <d v="1899-12-30T09:30:00"/>
        <d v="1899-12-30T18:58:00"/>
        <d v="1899-12-30T20:16:00"/>
        <d v="1899-12-30T19:40:00"/>
        <d v="1899-12-30T10:58:00"/>
        <d v="1899-12-30T10:21:00"/>
        <d v="1899-12-30T18:56:00"/>
        <d v="1899-12-30T13:53:00"/>
        <d v="1899-12-30T10:12:00"/>
        <d v="1899-12-30T20:10:00"/>
        <d v="1899-12-30T10:53:00"/>
        <d v="1899-12-30T16:35:00"/>
        <d v="1899-12-30T18:40:00"/>
        <d v="1899-12-30T12:33:00"/>
        <d v="1899-12-30T15:34:00"/>
        <d v="1899-12-30T13:06:00"/>
        <d v="1899-12-30T19:47:00"/>
        <d v="1899-12-30T15:26:00"/>
        <d v="1899-12-30T14:19:00"/>
        <d v="1899-12-30T09:04:00"/>
        <d v="1899-12-30T16:53:00"/>
        <d v="1899-12-30T09:08:00"/>
        <d v="1899-12-30T20:14:00"/>
        <d v="1899-12-30T09:44:00"/>
        <d v="1899-12-30T15:22:00"/>
        <d v="1899-12-30T13:37:00"/>
        <d v="1899-12-30T10:06:00"/>
        <d v="1899-12-30T20:21:00"/>
        <d v="1899-12-30T17:03:00"/>
        <d v="1899-12-30T17:02:00"/>
        <d v="1899-12-30T20:24:00"/>
        <d v="1899-12-30T20:44:00"/>
        <d v="1899-12-30T18:30:00"/>
        <d v="1899-12-30T15:09:00"/>
        <d v="1899-12-30T08:53:00"/>
        <d v="1899-12-30T16:12:00"/>
        <d v="1899-12-30T11:34:00"/>
        <d v="1899-12-30T13:18:00"/>
        <d v="1899-12-30T08:54:00"/>
        <d v="1899-12-30T18:34:00"/>
        <d v="1899-12-30T09:26:00"/>
        <d v="1899-12-30T20:28:00"/>
        <d v="1899-12-30T16:55:00"/>
        <d v="1899-12-30T15:52:00"/>
        <d v="1899-12-30T14:01:00"/>
        <d v="1899-12-30T14:26:00"/>
        <d v="1899-12-30T19:38:00"/>
        <d v="1899-12-30T19:20:00"/>
        <d v="1899-12-30T11:26:00"/>
        <d v="1899-12-30T20:35:00"/>
        <d v="1899-12-30T13:25:00"/>
        <d v="1899-12-30T09:34:00"/>
        <d v="1899-12-30T16:39:00"/>
        <d v="1899-12-30T08:01:00"/>
        <d v="1899-12-30T13:57:00"/>
        <d v="1899-12-30T19:02:00"/>
        <d v="1899-12-30T15:56:00"/>
        <d v="1899-12-30T19:41:00"/>
        <d v="1899-12-30T09:43:00"/>
        <d v="1899-12-30T18:52:00"/>
        <d v="1899-12-30T08:34:00"/>
        <d v="1899-12-30T07:20:00"/>
        <d v="1899-12-30T12:19:00"/>
        <d v="1899-12-30T18:41:00"/>
        <d v="1899-12-30T18:17:00"/>
        <d v="1899-12-30T11:15:00"/>
        <d v="1899-12-30T12:01:00"/>
        <d v="1899-12-30T17:04:00"/>
        <d v="1899-12-30T09:22:00"/>
        <d v="1899-12-30T15:07:00"/>
        <d v="1899-12-30T18:35:00"/>
        <d v="1899-12-30T11:30:00"/>
        <d v="1899-12-30T18:19:00"/>
        <d v="1899-12-30T11:02:00"/>
        <d v="1899-12-30T10:11:00"/>
        <d v="1899-12-30T09:45:00"/>
        <d v="1899-12-30T19:23:00"/>
        <d v="1899-12-30T09:54:00"/>
        <d v="1899-12-30T10:55:00"/>
        <d v="1899-12-30T17:40:00"/>
        <d v="1899-12-30T17:30:00"/>
        <d v="1899-12-30T08:24:00"/>
        <d v="1899-12-30T16:26:00"/>
        <d v="1899-12-30T08:31:00"/>
        <d v="1899-12-30T08:04:00"/>
        <d v="1899-12-30T09:36:00"/>
        <d v="1899-12-30T18:50:00"/>
        <d v="1899-12-30T07:05:00"/>
        <d v="1899-12-30T18:57:00"/>
        <d v="1899-12-30T18:45:00"/>
        <d v="1899-12-30T17:38:00"/>
        <d v="1899-12-30T20:00:00"/>
        <d v="1899-12-30T14:27:00"/>
        <d v="1899-12-30T09:27:00"/>
        <d v="1899-12-30T18:29:00"/>
        <d v="1899-12-30T16:27:00"/>
        <d v="1899-12-30T07:33:00"/>
        <d v="1899-12-30T19:52:00"/>
        <d v="1899-12-30T08:17:00"/>
        <d v="1899-12-30T11:22:00"/>
        <d v="1899-12-30T21:25:00"/>
        <d v="1899-12-30T18:02:00"/>
        <d v="1899-12-30T18:16:00"/>
        <d v="1899-12-30T07:10:00"/>
        <d v="1899-12-30T12:58:00"/>
        <d v="1899-12-30T08:44:00"/>
        <d v="1899-12-30T20:23:00"/>
        <d v="1899-12-30T13:02:00"/>
        <d v="1899-12-30T19:14:00"/>
        <d v="1899-12-30T13:36:00"/>
        <d v="1899-12-30T08:13:00"/>
        <d v="1899-12-30T19:05:00"/>
        <d v="1899-12-30T08:21:00"/>
        <d v="1899-12-30T10:02:00"/>
        <d v="1899-12-30T11:39:00"/>
        <d v="1899-12-30T08:15:00"/>
        <d v="1899-12-30T16:42:00"/>
        <d v="1899-12-30T10:26:00"/>
        <d v="1899-12-30T17:41:00"/>
        <d v="1899-12-30T10:34:00"/>
        <d v="1899-12-30T18:09:00"/>
        <d v="1899-12-30T17:20:00"/>
        <d v="1899-12-30T12:05:00"/>
        <d v="1899-12-30T18:14:00"/>
        <d v="1899-12-30T07:27:00"/>
        <d v="1899-12-30T13:05:00"/>
        <d v="1899-12-30T20:26:00"/>
        <d v="1899-12-30T11:37:00"/>
        <d v="1899-12-30T08:41:00"/>
        <d v="1899-12-30T09:40:00"/>
        <d v="1899-12-30T07:36:00"/>
        <d v="1899-12-30T09:55:00"/>
        <d v="1899-12-30T08:59:00"/>
        <d v="1899-12-30T08:18:00"/>
        <d v="1899-12-30T20:05:00"/>
        <d v="1899-12-30T15:37:00"/>
        <d v="1899-12-30T16:41:00"/>
        <d v="1899-12-30T08:00:00"/>
        <d v="1899-12-30T19:30:00"/>
        <d v="1899-12-30T09:18:00"/>
        <d v="1899-12-30T09:35:00"/>
        <d v="1899-12-30T17:35:00"/>
        <d v="1899-12-30T08:09:00"/>
        <d v="1899-12-30T18:32:00"/>
        <d v="1899-12-30T18:51:00"/>
        <d v="1899-12-30T09:09:00"/>
        <d v="1899-12-30T18:10:00"/>
        <d v="1899-12-30T09:23:00"/>
        <d v="1899-12-30T15:12:00"/>
        <d v="1899-12-30T07:29:00"/>
        <d v="1899-12-30T18:04:00"/>
        <d v="1899-12-30T10:50:00"/>
        <d v="1899-12-30T14:43:00"/>
        <d v="1899-12-30T08:58:00"/>
        <d v="1899-12-30T07:34:00"/>
        <d v="1899-12-30T18:15:00"/>
        <d v="1899-12-30T07:37:00"/>
        <d v="1899-12-30T09:48:00"/>
        <d v="1899-12-30T08:08:00"/>
        <d v="1899-12-30T07:52:00"/>
        <d v="1899-12-30T09:06:00"/>
        <d v="1899-12-30T19:18:00"/>
        <d v="1899-12-30T12:06:00"/>
        <d v="1899-12-30T21:41:00"/>
        <d v="1899-12-30T19:48:00"/>
        <d v="1899-12-30T10:56:00"/>
        <d v="1899-12-30T09:00:00"/>
        <d v="1899-12-30T20:03:00"/>
        <d v="1899-12-30T11:20:00"/>
        <d v="1899-12-30T15:02:00"/>
        <d v="1899-12-30T10:04:00"/>
        <d v="1899-12-30T12:43:00"/>
        <d v="1899-12-30T12:36:00"/>
        <d v="1899-12-30T13:10:00"/>
        <d v="1899-12-30T08:38:00"/>
        <d v="1899-12-30T16:11:00"/>
        <d v="1899-12-30T12:40:00"/>
        <d v="1899-12-30T09:33:00"/>
        <d v="1899-12-30T08:45:00"/>
        <d v="1899-12-30T10:28:00"/>
        <d v="1899-12-30T13:07:00"/>
        <d v="1899-12-30T08:25:00"/>
        <d v="1899-12-30T07:50:00"/>
        <d v="1899-12-30T12:41:00"/>
        <d v="1899-12-30T09:51:00"/>
        <d v="1899-12-30T11:28:00"/>
        <d v="1899-12-30T20:54:00"/>
        <d v="1899-12-30T12:28:00"/>
        <d v="1899-12-30T16:37:00"/>
        <d v="1899-12-30T16:21:00"/>
        <d v="1899-12-30T09:49:00"/>
        <d v="1899-12-30T11:56:00"/>
        <d v="1899-12-30T07:42:00"/>
        <d v="1899-12-30T11:10:00"/>
        <d v="1899-12-30T10:27:00"/>
        <d v="1899-12-30T11:40:00"/>
        <d v="1899-12-30T07:28:00"/>
        <d v="1899-12-30T19:59:00"/>
        <d v="1899-12-30T07:26:00"/>
        <d v="1899-12-30T14:04:00"/>
        <d v="1899-12-30T08:07:00"/>
        <d v="1899-12-30T18:31:00"/>
        <d v="1899-12-30T07:46:00"/>
        <d v="1899-12-30T09:21:00"/>
        <d v="1899-12-30T11:54:00"/>
        <d v="1899-12-30T18:43:00"/>
        <d v="1899-12-30T11:58:00"/>
        <d v="1899-12-30T09:47:00"/>
        <d v="1899-12-30T09:01:00"/>
        <d v="1899-12-30T19:53:00"/>
        <d v="1899-12-30T09:15:00"/>
        <d v="1899-12-30T13:31:00"/>
        <d v="1899-12-30T20:19:00"/>
        <d v="1899-12-30T15:45:00"/>
        <d v="1899-12-30T08:39:00"/>
        <d v="1899-12-30T09:50:00"/>
        <d v="1899-12-30T12:46:00"/>
        <d v="1899-12-30T15:55:00"/>
        <d v="1899-12-30T20:08:00"/>
        <d v="1899-12-30T18:42:00"/>
        <d v="1899-12-30T15:44:00"/>
        <d v="1899-12-30T12:04:00"/>
        <d v="1899-12-30T12:48:00"/>
        <d v="1899-12-30T20:39:00"/>
        <d v="1899-12-30T11:09:00"/>
        <d v="1899-12-30T18:05:00"/>
        <d v="1899-12-30T09:13:00"/>
        <d v="1899-12-30T10:10:00"/>
        <d v="1899-12-30T13:35:00"/>
        <d v="1899-12-30T08:33:00"/>
        <d v="1899-12-30T19:25:00"/>
        <d v="1899-12-30T20:42:00"/>
        <d v="1899-12-30T10:25:00"/>
        <d v="1899-12-30T12:56:00"/>
        <d v="1899-12-30T10:45:00"/>
        <d v="1899-12-30T09:42:00"/>
        <d v="1899-12-30T10:37:00"/>
        <d v="1899-12-30T20:50:00"/>
        <d v="1899-12-30T09:12:00"/>
        <d v="1899-12-30T12:11:00"/>
        <d v="1899-12-30T11:14:00"/>
        <d v="1899-12-30T09:41:00"/>
        <d v="1899-12-30T09:52:00"/>
        <d v="1899-12-30T10:13:00"/>
        <d v="1899-12-30T10:31:00"/>
        <d v="1899-12-30T09:07:00"/>
        <d v="1899-12-30T09:29:00"/>
        <d v="1899-12-30T13:44:00"/>
        <d v="1899-12-30T10:35:00"/>
        <d v="1899-12-30T22:01:00"/>
        <d v="1899-12-30T19:39:00"/>
        <d v="1899-12-30T09:25:00"/>
        <d v="1899-12-30T19:55:00"/>
        <d v="1899-12-30T12:21:00"/>
        <d v="1899-12-30T11:13:00"/>
        <d v="1899-12-30T08:49:00"/>
        <d v="1899-12-30T12:12:00"/>
        <d v="1899-12-30T19:07:00"/>
        <d v="1899-12-30T10:30:00"/>
        <d v="1899-12-30T12:42:00"/>
        <d v="1899-12-30T19:28:00"/>
        <d v="1899-12-30T17:32:00"/>
        <d v="1899-12-30T20:36:00"/>
        <d v="1899-12-30T12:29:00"/>
        <d v="1899-12-30T14:51:00"/>
        <d v="1899-12-30T20:46:00"/>
        <d v="1899-12-30T22:06:00"/>
        <d v="1899-12-30T10:19:00"/>
        <d v="1899-12-30T10:07:00"/>
        <d v="1899-12-30T11:04:00"/>
        <d v="1899-12-30T19:51:00"/>
        <d v="1899-12-30T09:11:00"/>
        <d v="1899-12-30T08:50:00"/>
        <d v="1899-12-30T09:19:00"/>
        <d v="1899-12-30T18:18:00"/>
        <d v="1899-12-30T18:00:00"/>
        <d v="1899-12-30T08:22:00"/>
        <d v="1899-12-30T18:24:00"/>
        <d v="1899-12-30T10:23:00"/>
        <d v="1899-12-30T09:16:00"/>
        <d v="1899-12-30T18:20:00"/>
        <d v="1899-12-30T12:45:00"/>
        <d v="1899-12-30T19:56:00"/>
        <d v="1899-12-30T18:33:00"/>
        <d v="1899-12-30T10:46:00"/>
        <d v="1899-12-30T08:36:00"/>
        <d v="1899-12-30T12:13:00"/>
        <d v="1899-12-30T11:12:00"/>
        <d v="1899-12-30T19:06:00"/>
        <d v="1899-12-30T08:06:00"/>
        <d v="1899-12-30T18:49:00"/>
        <d v="1899-12-30T09:46:00"/>
        <d v="1899-12-30T09:24:00"/>
        <d v="1899-12-30T11:21:00"/>
        <d v="1899-12-30T08:10:00"/>
        <d v="1899-12-30T07:45:00"/>
        <d v="1899-12-30T07:58:00"/>
        <d v="1899-12-30T12:02:00"/>
        <d v="1899-12-30T18:11:00"/>
        <d v="1899-12-30T09:28:00"/>
        <d v="1899-12-30T18:13:00"/>
        <d v="1899-12-30T09:03:00"/>
        <d v="1899-12-30T11:53:00"/>
        <d v="1899-12-30T08:12:00"/>
        <d v="1899-12-30T08:03:00"/>
        <d v="1899-12-30T08:30:00"/>
        <d v="1899-12-30T18:36:00"/>
        <d v="1899-12-30T07:56:00"/>
        <d v="1899-12-30T08:26:00"/>
        <d v="1899-12-30T08:46:00"/>
        <d v="1899-12-30T14:17:00"/>
        <d v="1899-12-30T17:21:00"/>
        <d v="1899-12-30T08:02:00"/>
        <d v="1899-12-30T08:47:00"/>
        <d v="1899-12-30T18:08:00"/>
        <d v="1899-12-30T10:39:00"/>
        <d v="1899-12-30T08:28:00"/>
        <d v="1899-12-30T22:24:00"/>
        <d v="1899-12-30T19:36:00"/>
        <d v="1899-12-30T11:27:00"/>
        <d v="1899-12-30T09:20:00"/>
        <d v="1899-12-30T20:17:00"/>
        <d v="1899-12-30T11:51:00"/>
        <d v="1899-12-30T10:49:00"/>
        <d v="1899-12-30T14:09:00"/>
        <d v="1899-12-30T11:05:00"/>
        <d v="1899-12-30T12:25:00" u="1"/>
        <d v="1899-12-30T18:01:00" u="1"/>
        <d v="1899-12-30T12:39:00" u="1"/>
        <d v="1899-12-30T20:31:00" u="1"/>
        <d v="1899-12-30T13:55:00" u="1"/>
        <d v="1899-12-30T11:16:00" u="1"/>
        <d v="1899-12-30T17:17:00" u="1"/>
        <d v="1899-12-30T20:32:00" u="1"/>
        <d v="1899-12-30T20:12:00" u="1"/>
        <d v="1899-12-30T21:21:00" u="1"/>
        <d v="1899-12-30T10:54:00" u="1"/>
        <d v="1899-12-30T11:19:00" u="1"/>
        <d v="1899-12-30T18:55:00" u="1"/>
        <d v="1899-12-30T18:54:00" u="1"/>
        <d v="1899-12-30T11:24:00" u="1"/>
        <d v="1899-12-30T20:01:00" u="1"/>
        <d v="1899-12-30T10:24:00" u="1"/>
        <d v="1899-12-30T20:49:00" u="1"/>
        <d v="1899-12-30T11:33:00" u="1"/>
        <d v="1899-12-30T08:43:00" u="1"/>
        <d v="1899-12-30T12:50:00" u="1"/>
        <d v="1899-12-30T11:43:00" u="1"/>
        <d v="1899-12-30T08:57:00" u="1"/>
        <d v="1899-12-30T12:27:00" u="1"/>
        <d v="1899-12-30T20:38:00" u="1"/>
        <d v="1899-12-30T14:55:00" u="1"/>
        <d v="1899-12-30T11:48:00" u="1"/>
        <d v="1899-12-30T08:51:00" u="1"/>
        <d v="1899-12-30T16:00:00" u="1"/>
        <d v="1899-12-30T20:30:00" u="1"/>
        <d v="1899-12-30T13:47:00" u="1"/>
        <d v="1899-12-30T20:07:00" u="1"/>
        <d v="1899-12-30T13:30:00" u="1"/>
        <d v="1899-12-30T21:28:00" u="1"/>
        <d v="1899-12-30T09:14:00" u="1"/>
        <d v="1899-12-30T21:35:00" u="1"/>
        <d v="1899-12-30T20:15:00" u="1"/>
        <d v="1899-12-30T10:32:00" u="1"/>
        <d v="1899-12-30T20:27:00" u="1"/>
        <d v="1899-12-30T14:05:00" u="1"/>
        <d v="1899-12-30T21:13:00" u="1"/>
      </sharedItems>
      <fieldGroup par="19"/>
    </cacheField>
    <cacheField name="Vistos" numFmtId="0">
      <sharedItems containsString="0" containsBlank="1" containsNumber="1" containsInteger="1" minValue="821" maxValue="299051"/>
    </cacheField>
    <cacheField name="Alcance" numFmtId="0">
      <sharedItems containsSemiMixedTypes="0" containsString="0" containsNumber="1" containsInteger="1" minValue="453" maxValue="231251"/>
    </cacheField>
    <cacheField name="Like" numFmtId="0">
      <sharedItems containsSemiMixedTypes="0" containsString="0" containsNumber="1" containsInteger="1" minValue="15" maxValue="13614"/>
    </cacheField>
    <cacheField name="Compartidos" numFmtId="0">
      <sharedItems containsSemiMixedTypes="0" containsString="0" containsNumber="1" containsInteger="1" minValue="0" maxValue="4275"/>
    </cacheField>
    <cacheField name="Comentarios" numFmtId="0">
      <sharedItems containsSemiMixedTypes="0" containsString="0" containsNumber="1" containsInteger="1" minValue="0" maxValue="2955"/>
    </cacheField>
    <cacheField name="Guardados" numFmtId="0">
      <sharedItems containsSemiMixedTypes="0" containsString="0" containsNumber="1" containsInteger="1" minValue="0" maxValue="1056"/>
    </cacheField>
    <cacheField name="Seguimientos" numFmtId="0">
      <sharedItems containsString="0" containsBlank="1" containsNumber="1" containsInteger="1" minValue="1" maxValue="1768"/>
    </cacheField>
    <cacheField name="Int. totales" numFmtId="0">
      <sharedItems containsSemiMixedTypes="0" containsString="0" containsNumber="1" containsInteger="1" minValue="16" maxValue="19025"/>
    </cacheField>
    <cacheField name="Tasa de Interacción" numFmtId="10">
      <sharedItems containsSemiMixedTypes="0" containsString="0" containsNumber="1" minValue="8.5171349683287306E-3" maxValue="0.31019898106315502"/>
    </cacheField>
    <cacheField name="Hora Num" numFmtId="0">
      <sharedItems containsSemiMixedTypes="0" containsString="0" containsNumber="1" containsInteger="1" minValue="7" maxValue="22"/>
    </cacheField>
    <cacheField name="Minutos (Hora)" numFmtId="0" databaseField="0">
      <fieldGroup base="7">
        <rangePr groupBy="minutes" startDate="1899-12-30T07:05:00" endDate="1899-12-30T22:24:00"/>
        <groupItems count="62">
          <s v="&lt;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1900"/>
        </groupItems>
      </fieldGroup>
    </cacheField>
    <cacheField name="Horas (Hora)" numFmtId="0" databaseField="0">
      <fieldGroup base="7">
        <rangePr groupBy="hours" startDate="1899-12-30T07:05:00" endDate="1899-12-30T22:24:00"/>
        <groupItems count="26">
          <s v="&lt;0/1/1900"/>
          <s v="00"/>
          <s v="01"/>
          <s v="02"/>
          <s v="03"/>
          <s v="04"/>
          <s v="05"/>
          <s v="06"/>
          <s v="07"/>
          <s v="08"/>
          <s v="09"/>
          <s v="10"/>
          <s v="11"/>
          <s v="12"/>
          <s v="13"/>
          <s v="14"/>
          <s v="15"/>
          <s v="16"/>
          <s v="17"/>
          <s v="18"/>
          <s v="19"/>
          <s v="20"/>
          <s v="21"/>
          <s v="22"/>
          <s v="23"/>
          <s v="&gt;0/1/1900"/>
        </groupItems>
      </fieldGroup>
    </cacheField>
    <cacheField name="Meses (Fecha)" numFmtId="0" databaseField="0">
      <fieldGroup base="5">
        <rangePr groupBy="months" startDate="2023-07-01T00:00:00" endDate="2025-05-01T00:00:00"/>
        <groupItems count="14">
          <s v="&lt;1/7/2023"/>
          <s v="ene"/>
          <s v="feb"/>
          <s v="mar"/>
          <s v="abr"/>
          <s v="may"/>
          <s v="jun"/>
          <s v="jul"/>
          <s v="ago"/>
          <s v="sept"/>
          <s v="oct"/>
          <s v="nov"/>
          <s v="dic"/>
          <s v="&gt;1/5/2025"/>
        </groupItems>
      </fieldGroup>
    </cacheField>
    <cacheField name="Trimestres (Fecha)" numFmtId="0" databaseField="0">
      <fieldGroup base="5">
        <rangePr groupBy="quarters" startDate="2023-07-01T00:00:00" endDate="2025-05-01T00:00:00"/>
        <groupItems count="6">
          <s v="&lt;1/7/2023"/>
          <s v="Trim.1"/>
          <s v="Trim.2"/>
          <s v="Trim.3"/>
          <s v="Trim.4"/>
          <s v="&gt;1/5/2025"/>
        </groupItems>
      </fieldGroup>
    </cacheField>
    <cacheField name="Años (Fecha)" numFmtId="0" databaseField="0">
      <fieldGroup base="5">
        <rangePr groupBy="years" startDate="2023-07-01T00:00:00" endDate="2025-05-01T00:00:00"/>
        <groupItems count="5">
          <s v="&lt;1/7/2023"/>
          <s v="2023"/>
          <s v="2024"/>
          <s v="2025"/>
          <s v="&gt;1/5/2025"/>
        </groupItems>
      </fieldGroup>
    </cacheField>
    <cacheField name="Tasa de Seguimiento" numFmtId="0" formula="'Tipo de publicación'/Seguimientos" databaseField="0"/>
    <cacheField name="Campo1" numFmtId="0" formula="Seguimientos/'Tipo de publicación'" databaseField="0"/>
  </cacheFields>
  <extLst>
    <ext xmlns:x14="http://schemas.microsoft.com/office/spreadsheetml/2009/9/main" uri="{725AE2AE-9491-48be-B2B4-4EB974FC3084}">
      <x14:pivotCacheDefinition pivotCacheId="1409775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0"/>
    <s v="SIN DATOS"/>
    <s v="SIN DATOS"/>
    <s v="SIN DATOS"/>
  </r>
  <r>
    <x v="1"/>
    <n v="0"/>
    <s v="SIN DATOS"/>
    <s v="SIN DATOS"/>
    <s v="SIN DATOS"/>
  </r>
  <r>
    <x v="2"/>
    <n v="0"/>
    <s v="SIN DATOS"/>
    <s v="SIN DATOS"/>
    <s v="SIN DATOS"/>
  </r>
  <r>
    <x v="3"/>
    <n v="0"/>
    <s v="SIN DATOS"/>
    <s v="SIN DATOS"/>
    <s v="SIN DATOS"/>
  </r>
  <r>
    <x v="4"/>
    <n v="0"/>
    <s v="SIN DATOS"/>
    <s v="SIN DATOS"/>
    <s v="SIN DATOS"/>
  </r>
  <r>
    <x v="5"/>
    <n v="0"/>
    <s v="SIN DATOS"/>
    <s v="SIN DATOS"/>
    <s v="SIN DATOS"/>
  </r>
  <r>
    <x v="6"/>
    <n v="0"/>
    <s v="SIN DATOS"/>
    <s v="SIN DATOS"/>
    <s v="SIN DATOS"/>
  </r>
  <r>
    <x v="7"/>
    <n v="24"/>
    <n v="8975.2083333333339"/>
    <n v="799.625"/>
    <n v="9.8960605849555891E-2"/>
  </r>
  <r>
    <x v="8"/>
    <n v="69"/>
    <n v="6717.202898550725"/>
    <n v="528.04347826086962"/>
    <n v="0.98478768396053729"/>
  </r>
  <r>
    <x v="9"/>
    <n v="114"/>
    <n v="5785.4649122807014"/>
    <n v="494.82456140350877"/>
    <n v="0.59242001422969981"/>
  </r>
  <r>
    <x v="10"/>
    <n v="144"/>
    <n v="6579"/>
    <n v="472.1875"/>
    <n v="0.97724965525261664"/>
  </r>
  <r>
    <x v="11"/>
    <n v="78"/>
    <n v="5047.6153846153848"/>
    <n v="392.97435897435895"/>
    <n v="1.6325892487995952"/>
  </r>
  <r>
    <x v="12"/>
    <n v="38"/>
    <n v="6403.6842105263158"/>
    <n v="297.26315789473682"/>
    <n v="1.4541538227818933"/>
  </r>
  <r>
    <x v="13"/>
    <n v="20"/>
    <n v="3590.3"/>
    <n v="325.55"/>
    <n v="1.0163464196606991"/>
  </r>
  <r>
    <x v="14"/>
    <n v="17"/>
    <n v="13269.941176470587"/>
    <n v="1235.3529411764705"/>
    <n v="1.9857861747064212"/>
  </r>
  <r>
    <x v="15"/>
    <n v="16"/>
    <n v="3436.25"/>
    <n v="322.0625"/>
    <n v="8.4632497594658074E-2"/>
  </r>
  <r>
    <x v="16"/>
    <n v="14"/>
    <n v="3540.5"/>
    <n v="452.07142857142856"/>
    <n v="0.26378917694217102"/>
  </r>
  <r>
    <x v="17"/>
    <n v="13"/>
    <n v="4471.1538461538457"/>
    <n v="337.30769230769232"/>
    <n v="0.33754039053519258"/>
  </r>
  <r>
    <x v="18"/>
    <n v="94"/>
    <n v="5239.8829787234044"/>
    <n v="378.84042553191489"/>
    <n v="0.53977049423778201"/>
  </r>
  <r>
    <x v="19"/>
    <n v="206"/>
    <n v="4807.4951456310682"/>
    <n v="356.54854368932041"/>
    <n v="0.77961224888299441"/>
  </r>
  <r>
    <x v="20"/>
    <n v="75"/>
    <n v="3737.56"/>
    <n v="363.29333333333335"/>
    <n v="1.6976768721213895"/>
  </r>
  <r>
    <x v="21"/>
    <n v="13"/>
    <n v="3074.4615384615386"/>
    <n v="333.61538461538464"/>
    <n v="1.1705252760286908"/>
  </r>
  <r>
    <x v="22"/>
    <n v="3"/>
    <n v="4914.333333333333"/>
    <n v="518.66666666666663"/>
    <n v="8.0858179667006536E-2"/>
  </r>
  <r>
    <x v="23"/>
    <n v="0"/>
    <s v="SIN DATOS"/>
    <s v="SIN DATOS"/>
    <s v="SIN DATO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0">
  <r>
    <s v="17996922046948730"/>
    <s v="Si bien la obra más famosa de Eiffel en Córdoba es la vuelta al mundo del Parque Sarmiento, en realidad no existen registros de que sea del arquitecto francés, conocido por la icónica torre que lleva su nombre en París. _x000a__x000a_De todas formas, en nuestra provincia sí hay varias obras de Eiffel. Su vínculo con Córdoba comenzó a través del ingeniero Carlos Cassaffousth, con quien se conoció en la École Polytechnique de París. A principios de 1900, Gustave viajó a Argentina con el objetivo de participar en la Exposición Industrial, donde se reunió nuevamente con Cassaffousth, quien acababa de construir la impresionante obra del dique San Roque. &quot;Mi torre y el dique San Roque son las obras más importantes del mundo en este momento, pero mi torre no es productiva y el dique sí&quot;, dijo Eiffel. _x000a__x000a_Después de la construcción de la torre, Eiffel expandió su trabajo a muchos otros países, incluyendo Argentina. En 1917 llegaron desde Francia tres casas prefabricadas: una fue a Mendoza, otra a Villa María y una llegó al barrio San Vicente de la ciudad de Córdoba. La metodología era muy innovadora, ya que permitía enviar por barco una casa desarmada y ensamblarla en su destino. Todos los chalés se construyeron sobre pilotes de hierros, con paredes de doble chapa de acero. Además disponen de dos plantas y una galería, y un particular sistema de aireación y ventilación mediante ranuras en los techos._x000a__x000a_El Barrio San Vicente fue uno de los primeros en formarse en la ciudad después de las setenta manzanas fundacionales. Surgió con la llegada del ferrocarril, que permitió la expansión de la ciudad a través de zonas que se consolidaron como &quot;barrios-pueblo&quot;, concebidos así por ser urbanizaciones que rodeaban el centro histórico pero que poseían autonomía propia._x000a__x000a_La casa siempre fue propiedad privada, pero durante los últimos años quedó deshabitada y abandonada, por lo que comenzó a deteriorarse. Vecinos del barrio comenzaron a limpiarla y cuidarla, hasta que la iniciativa se convirtió en una asociación civil. En 2021, se convirtió en patrimonio de la ciudad. Actualmente, puede visitarse todos los sábados de 16 a 20 hs, en San Jerónimo 3346. _x000a__x000a_#Cuchá #RinconesDeCórdoba"/>
    <s v="https://www.instagram.com/p/CuLLAAuMPrc/"/>
    <x v="0"/>
    <n v="0"/>
    <x v="0"/>
    <x v="0"/>
    <x v="0"/>
    <m/>
    <n v="5288"/>
    <n v="570"/>
    <n v="60"/>
    <n v="7"/>
    <n v="57"/>
    <n v="4"/>
    <n v="694"/>
    <n v="0.131240544629349"/>
    <n v="21"/>
  </r>
  <r>
    <s v="17877311840866080"/>
    <s v="Un nuevo domingo con las colaboraciones del taller @elbroteescritura. 👏 Hoy: Yo, de Silvina Soldá. 👌_x000a__x000a_#Cuchá #ElBrote"/>
    <s v="https://www.instagram.com/p/CuNmwl3x2Zv/"/>
    <x v="0"/>
    <n v="0"/>
    <x v="1"/>
    <x v="1"/>
    <x v="1"/>
    <m/>
    <n v="2210"/>
    <n v="64"/>
    <n v="3"/>
    <n v="5"/>
    <n v="6"/>
    <n v="3"/>
    <n v="78"/>
    <n v="3.5294117647058802E-2"/>
    <n v="19"/>
  </r>
  <r>
    <s v="18010383385692240"/>
    <s v="En un acto encabezado por los Organismos de Derechos Humanos se señalizó como Sitio de Memoria al chalet Casa Hidráulica de Villa Carlos Paz. 🤍 En este marco, desde la Secretaría de Derechos Humanos se colocó un cartel sobre la ruta provincial 73, a 600 metros del embudo del dique San Roque. ✅️_x000a__x000a_👉 El chalet Casa Hidráulica fue construido en la década del 1940 como Casa de la dirección General de Hidráulica del Dique San Roque. Durante la última dictadura cívico militar, el Departamento de Informaciones de la Policía (D2) lo utilizó como centro clandestino de detención y tortura._x000a__x000a_👉 Entre los testimonios recogidos en diversas causas por el archivo Provincial y Nacional de la Memoria, en el chalet permanecieron detenidos desaparecidos un centenar de hombres y mujeres. En algunos casos, los secuestrados fueron derivados a otros centros clandestinos de detención y en otros, se cree que fueron asesinados y sus cuerpos arrojados al lago San Roque. Cabe mencionar que la Casa Hidráulica cuenta con un campo propio rodeado de pinos y con acceso exclusivo al dique._x000a__x000a_#Cuchá"/>
    <s v="https://www.instagram.com/p/CuQF_WARA80/"/>
    <x v="0"/>
    <n v="0"/>
    <x v="2"/>
    <x v="2"/>
    <x v="2"/>
    <m/>
    <n v="2152"/>
    <n v="217"/>
    <n v="4"/>
    <n v="4"/>
    <n v="5"/>
    <m/>
    <n v="230"/>
    <n v="0.106877323420074"/>
    <n v="19"/>
  </r>
  <r>
    <s v="17964926372359660"/>
    <s v="En un trabajo conjunto entre el Ministerio de Turismo y Deportes de la Nación y la Administración de Parques Nacionales se creó la Reserva Natural Educativa Cerro Pistarini, dentro de la Unidad Turística de Embalse. 📍_x000a__x000a_El área natural tiene 450 hectáreas de bosque nativo de la subregión del chaco serrano cordobés, una de las menos representadas en el sistema de áreas protegidas de Parques Nacionales.🌳 En ella podemos encontrar diversas especies de árboles como molles, talas y aromos, en donde habitan una gran variedad de aves como el halconcito gris, la corzuela y el picaflor. 🐦‍⬛_x000a__x000a_👉 Esta nueva reserva natural cumplirá un rol fundamental para la educación ambiental, en donde se llevarán a cabo prácticas y entrenamientos de guardaparques y demás agentes de conservación, con el objetivo de proteger y cuidar la biodiversidad que alberga. ✅️_x000a__x000a_Cabe resaltar que la nueva Reserva Educativa es la segunda en su tipo en todo el país, por lo que será administrada entre la Administración de Parques Nacionales y el Ministerio de Turismo y Deportes. 🙌_x000a__x000a_#Cuchá"/>
    <s v="https://www.instagram.com/p/CuRy9KnOEAW/"/>
    <x v="1"/>
    <n v="0"/>
    <x v="3"/>
    <x v="3"/>
    <x v="3"/>
    <m/>
    <n v="3934"/>
    <n v="447"/>
    <n v="26"/>
    <n v="5"/>
    <n v="11"/>
    <n v="2"/>
    <n v="489"/>
    <n v="0.124300965937977"/>
    <n v="11"/>
  </r>
  <r>
    <s v="17884447172864810"/>
    <s v="Este sábado 8 de julio se llevará a cabo Potencia Hip Hop, en la @legislaturacba. Se trata de un encuentro para fomentar el intercambio, aprendizaje, conexiones y trabajos en relación a este género. _x000a__x000a_La propuesta está dirigida principalmente hacia artistas, incluyendo bailarines, freestylers, DJ’s, beatmakers, y otros intérpretes que utilizan el hip hop como una forma de expresión artística. También está destinado a gestores culturales y productores que trabajan en la organización de eventos, así como a profesionales del marketing y la publicidad que buscan conectar con una audiencia joven y urbana. De todas formas, el público general interesado podrá asistir para conocer más de esta cultura y su conexión con otros movimientos. _x000a__x000a_Algunas de las actividades programadas para el encuentro serán batallas de freestyle, breaking y all styles, talleres de danza, graffiti, rap y freestyle, djing y gestión cultural, charlas a cargo de referentes locales, nacionales e internacionales, performances, muestras de graffiti Art, entre otras. _x000a__x000a_En este marco, también se presentará una muestra de fotografías realizadas por Jean Carlo Cana Gonzales, también conocido en la comunidad como &quot;Lito, que documenta la cultura del hip hop y del arte underground en Córdoba. _x000a__x000a_Las actividades comenzarán a partir de las 11 hs, todas con entrada gratuita. Algunas requieren inscripción previa. Para anotarse y conocer el cronograma completo, ingresar a www.legislaturacba.gob.ar_x000a__x000a_#Cuchá"/>
    <s v="https://www.instagram.com/p/CuStW7nxZTP/"/>
    <x v="0"/>
    <n v="0"/>
    <x v="3"/>
    <x v="3"/>
    <x v="4"/>
    <m/>
    <n v="716"/>
    <n v="45"/>
    <n v="1"/>
    <n v="0"/>
    <n v="0"/>
    <m/>
    <n v="46"/>
    <n v="6.4245810055865896E-2"/>
    <n v="19"/>
  </r>
  <r>
    <s v="17883207224892780"/>
    <s v="📍 Quedó inaugurado el MMAU (Museo Metropolitano de Arte Urbano) en el edificio subterráneo de la nueva plaza España, con dos exposiciones que ocupan el primero y segundo subsuelo del museo. ✅️_x000a__x000a_Se trata de “Proyecto Abasto - Itinerante” y “Conectados. Una mirada tecnológica que nos acerca”: 🔌🖌 Dos muestras que sintetizan como concepto lo que es el arte urbano, desde una mirada interactiva e inmersiva promoviendo las manifestaciones de expresiones culturales. 🙌_x000a__x000a_👉 Ambas muestras se podrán visitar hasta el 3 de septiembre con entrada libre y gratuita, de lunes a viernes de 9 a 20 horas y sábados, domingos y feriados de 14 a 20 hs._x000a__x000a_Deslizá en la imagen y te mostramos un poco de las exposiciones 😉_x000a__x000a_#Cuchá"/>
    <s v="https://www.instagram.com/p/CuUUzNZOUC4/"/>
    <x v="0"/>
    <n v="0"/>
    <x v="4"/>
    <x v="4"/>
    <x v="5"/>
    <m/>
    <n v="5472"/>
    <n v="661"/>
    <n v="197"/>
    <n v="2"/>
    <n v="38"/>
    <n v="22"/>
    <n v="898"/>
    <n v="0.16410818713450301"/>
    <n v="10"/>
  </r>
  <r>
    <s v="17982033431509260"/>
    <s v="☀️ Los científicos y astrónomos de la NASA acaban de registrar el estallido de una llamarada solar, uno de los fenómenos más impresionantes que ocurren sobre la superficie del astro._x000a__x000a_ℹ️ Las erupciones solares son producidas por líneas de campo magnético del Sol que se rompen y se vuelven a conectar, en general en partes denominadas manchas solares. Las llamaradas solares se clasifican por tamaño en grupos de letras y números y, en este caso, llegó a X1.0. El evento ionizó la atmósfera superior de la Tierra e interfirió con señales de radio de alta frecuencia en el lado del planeta que miraba hacia el Sol en ese momento. _x000a__x000a_✔️ En este caso el impacto fue leve, ya que una llamarada solar puede traer consecuencias más graves. Las partículas cargadas expulsadas interactuan con el campo magnético terrestre y causan perturbaciones en la magnetosfera, el escudo protector de la Tierra. Estas perturbaciones pueden inducir corrientes eléctricas en las redes de energía y provocar apagones en las redes eléctricas, pueden producir interferencias en las comunicaciones satelitales (como en la navegación), y hasta pueden alterar el comportamiento migratorio de los animales._x000a__x000a_#Cuchá _x000a_#Ciencia #Sol #SistemaSolar"/>
    <s v="https://www.instagram.com/p/CuUzrmDxBRq/"/>
    <x v="1"/>
    <n v="0"/>
    <x v="4"/>
    <x v="4"/>
    <x v="6"/>
    <m/>
    <n v="4806"/>
    <n v="224"/>
    <n v="20"/>
    <n v="1"/>
    <n v="10"/>
    <m/>
    <n v="255"/>
    <n v="5.3058676654182298E-2"/>
    <n v="15"/>
  </r>
  <r>
    <s v="18250201123167300"/>
    <s v="El 5 de julio de 2018 se aprobó la Ley Régimen de Reparación Económica para Niñas, Niños y Adolescentes, más conocida como Ley Brisa. Reconoce el derecho a cobrar una suma mensual equivalente a una jubilación mínima para todos los niños, niñas y adolescentes menores de 21 años y personas con discapacidad sin límite de edad, cuya madre haya fallecido a causa de una violencia de género o violencia de familia. También brinda cobertura de salud. _x000a__x000a_El proyecto surgió tras el femicidio de Daiana Barrionuevo, una joven de 24 años que fue asesinada a golpes por su exmarido, padre de sus tres hijos: Brisa, de dos años, y los mellizos Tobías y Elías. El cuerpo de Daiana apareció en un arroyo, adentro de una bolsa de consorcio. _x000a__x000a_A partir del caso, la asociación civil &quot;La Casa del Encuentro&quot; comenzó a reclamar una herramienta de contención que les brindara un sustento a los hijos de víctimas de femicidio, quienes también son víctimas colaterales del hecho. _x000a__x000a_Durante los últimos 15 años, más de 4000 niños y niñas quedaron huérfanos a raíz de casos de femicidio en nuestro país. Y desde la sanción de la Ley Brisa, 1518 hijos e hijas reciben la reparación. _x000a__x000a_#Cuchá #LeyBrisa"/>
    <s v="https://www.instagram.com/p/CuVc9rMJtg5/"/>
    <x v="0"/>
    <n v="0"/>
    <x v="4"/>
    <x v="4"/>
    <x v="7"/>
    <m/>
    <n v="1345"/>
    <n v="96"/>
    <n v="6"/>
    <n v="1"/>
    <n v="0"/>
    <n v="1"/>
    <n v="103"/>
    <n v="7.6579925650557601E-2"/>
    <n v="21"/>
  </r>
  <r>
    <s v="17989881953298750"/>
    <s v="¡Felices 450 años Córdoba, parte 2! 🎶 La ciudad de los colores, el ritmo y la alegría llega a casi medio siglo y para festejar salimos a la calle para hablar con sus habitantes, todos felices y orgullosos de vivir en La Docta. 🙌_x000a__x000a_#Cuchá #Cordobeses _x000a_#DíaDeCórdoba #6DeJulio #Córdoba"/>
    <s v="https://www.instagram.com/reel/CuW9CV1O6Uj/"/>
    <x v="2"/>
    <n v="81"/>
    <x v="5"/>
    <x v="5"/>
    <x v="8"/>
    <m/>
    <n v="46530"/>
    <n v="2379"/>
    <n v="348"/>
    <n v="41"/>
    <n v="82"/>
    <n v="544"/>
    <n v="2850"/>
    <n v="6.1250805931657E-2"/>
    <n v="11"/>
  </r>
  <r>
    <s v="18015856417643768"/>
    <s v="¡Felices 450 años Córdoba! 🎉🎊 La ciudad de los colores, el ritmo y la alegría llega a casi medio siglo y para festejar salimos a la calle para hablar con sus habitantes, todos felices y orgullosos de vivir en La Docta. 🙌_x000a__x000a_#Cuchá #Cordobeses _x000a_#DíaDeCórdoba #6DeJulio #Córdoba"/>
    <s v="https://www.instagram.com/reel/CuWqJE_st4I/"/>
    <x v="2"/>
    <n v="88"/>
    <x v="5"/>
    <x v="5"/>
    <x v="9"/>
    <m/>
    <n v="29040"/>
    <n v="1167"/>
    <n v="187"/>
    <n v="15"/>
    <n v="30"/>
    <n v="162"/>
    <n v="1399"/>
    <n v="4.81749311294766E-2"/>
    <n v="8"/>
  </r>
  <r>
    <s v="18196332097267020"/>
    <s v="Perdida en medio de la llanura del sudeste cordobés, a unos kilómetros de Villa María, se encuentra la capilla de San Bernardo: una de las construcciones religiosas más singulares de nuestro país. Se trata de una cúpula con una abertura cenital con dos palos, que permite el ingreso de luz natural. Con cada atardecer, el sol genera un juego de sombras con los palos, que van dando forma a una cruz. _x000a__x000a_Fue construida entre 2012 y 2015 por el arquitecto Nicolás Campodónico y está hecha completamente de ladrillos. Realizar el interior requirió un alto grado de precisión para que no se produjeran más sombras que las de los maderos que forman la cruz. _x000a__x000a_Por dentro no hay ningún tipo de decoración ni ornamentación, solo algunos salientes de ladrillos que sirven para apoyar velas durante los momentos de oración. _x000a__x000a_La capilla es privada, pero abre sus puertas al público cada 20 de agosto, cuando se celebra el Día de San Bernardo. Está ubicada en la localidad de La Playosa, a 180 kilómetros de la ciudad de Córdoba. Sin dudas, una joya de la arquitectura religiosa moderna que vale la pena visitar. _x000a__x000a_Fotos: Nicolás Campodónico_x000a__x000a_#Cuchá #RinconesDeCórdoba"/>
    <s v="https://www.instagram.com/p/CudECavRw2p/"/>
    <x v="0"/>
    <n v="0"/>
    <x v="6"/>
    <x v="0"/>
    <x v="10"/>
    <m/>
    <n v="5157"/>
    <n v="527"/>
    <n v="82"/>
    <n v="2"/>
    <n v="74"/>
    <n v="1"/>
    <n v="685"/>
    <n v="0.13282916424277699"/>
    <n v="20"/>
  </r>
  <r>
    <s v="17959085165467420"/>
    <s v="🌽 Se presentó el Programa Agrario para el Alimento _x000a__x000a_🍽️ La Mesa Agroalimentaria Argentina presentó el Programa Agrario para el Alimento. Buscar poner en debate en la agenda publica un modelo agrario popular que de respuesta a las necesidades de los pequeños y medianos productores._x000a__x000a_👉 Si queres saber más, te invitamos a leer la nota en cucha.com.ar, o ingresar al link a través del link en la bio 📱"/>
    <s v="https://www.instagram.com/p/CucD61jO1wY/"/>
    <x v="0"/>
    <n v="0"/>
    <x v="6"/>
    <x v="0"/>
    <x v="11"/>
    <m/>
    <n v="658"/>
    <n v="33"/>
    <n v="0"/>
    <n v="0"/>
    <n v="2"/>
    <m/>
    <n v="35"/>
    <n v="5.31914893617021E-2"/>
    <n v="10"/>
  </r>
  <r>
    <s v="17994891143004330"/>
    <s v="🎉 Hoy celebramos un nuevo aniversario del nacimiento de Mercedes Sosa, y queremos recordarla con una perla que nos llena de orgullo ✨_x000a__x000a_🇦🇷 En 1965 “la Negra Sosa” era una joven cantante poco conocida en el mundo del folklore. Pero en enero de aquel año, en tierras cordobesas, su vida artística cambiaría para siempre, principalmente por el recordado debut en el escenario de Cosquín donde, de la mano de Jorge Cafrune, recibiría la primera de muchas ovaciones en la Próspero Molina 🎵_x000a__x000a_👉 Pero lo que pocos saben es que, unos días antes, Mercedes grabó su primer videoclip, y nada menos que en la plaza Colón. Allí se la ve interpretando &quot;Zamba de los humildes&quot;, escrita por Tejada Gómez y Oscar Matus, una canción que refleja el compromiso que siempre tuvo la artista con su pueblo._x000a__x000a_🌎 Hoy la Negra cumpliría 88 años, y nada mejor que recordarla disfrutando de su inigualable voz, que enamoró a todo un continente ♥️"/>
    <s v="https://www.instagram.com/reel/CuezbZVgedS/"/>
    <x v="2"/>
    <n v="44"/>
    <x v="7"/>
    <x v="1"/>
    <x v="12"/>
    <m/>
    <n v="13336"/>
    <n v="726"/>
    <n v="127"/>
    <n v="7"/>
    <n v="64"/>
    <n v="29"/>
    <n v="924"/>
    <n v="6.9286142771445694E-2"/>
    <n v="12"/>
  </r>
  <r>
    <s v="17999651488933050"/>
    <s v="El taller de escritura @elbroteescritura sigue acercándonos el enorme caudal de sus producciones cada semana. 🙌 Este domingo: Estaciones, de Laura Torres Foá. 👏_x000a__x000a_#Cuchá #ElBrote"/>
    <s v="https://www.instagram.com/p/CufoORBxRpE/"/>
    <x v="0"/>
    <n v="0"/>
    <x v="7"/>
    <x v="1"/>
    <x v="13"/>
    <m/>
    <n v="2634"/>
    <n v="185"/>
    <n v="32"/>
    <n v="13"/>
    <n v="16"/>
    <n v="2"/>
    <n v="246"/>
    <n v="9.3394077448747198E-2"/>
    <n v="19"/>
  </r>
  <r>
    <s v="17978980778511080"/>
    <s v="📚 Empiezan las vacaciones de julio y junto al taller de escritura El Brote te traemos un sorteazo, para que las disfrutes con nuevas lecturas. 📖 De la colección Emergentes presentamos: “Tu amor imperfecto bastará para sanarme” de Cielo T Martinez. 🙌_x000a__x000a_ℹ️ En palabras de Alex Zani, Cielo nos propone versos donde no habrá un sólo “yo”, sino tantos “yoes” como caben en una misma subjetividad. Un viaje intempestivo en el que surge una certeza: la poesía es un gesto tan inútil como necesario. Un poema no podrá hacer justicia ni salvar al mundo. Pero sí podrá atestiguarlo: producir una anti-lengua, inventar palabras y tocar, con ellas, lo que está más allá del lenguaje. ✔️_x000a__x000a_📙 Para participar etiquetá a alguien en la publicación y seguí tanto a Cuchá como a @elbroteescritura. 📌 Sorteamos el jueves, así ya tenés libro para el fin de semana. 👌 Publicaremos al ganador en historias de Instagram. ▶️_x000a__x000a_#Cuchá #ElBrote"/>
    <s v="https://www.instagram.com/p/CuiUT5xszAu/"/>
    <x v="1"/>
    <n v="0"/>
    <x v="8"/>
    <x v="2"/>
    <x v="14"/>
    <m/>
    <n v="7540"/>
    <n v="103"/>
    <n v="8"/>
    <n v="249"/>
    <n v="5"/>
    <n v="30"/>
    <n v="365"/>
    <n v="4.84084880636605E-2"/>
    <n v="21"/>
  </r>
  <r>
    <s v="18000352303811080"/>
    <s v="🙌 El músico urbano le dio la bienvenida a una producción que pone en diálogo a la música con la ilustración, para dar un fuerte mensaje sobre distintas problemáticas contemporáneas._x000a__x000a_▶️ &quot;Si bien hay un montón de música que habla de la calle en sí y de ser de la calle y habitar la calle, no hay mucha música que en nombre de eso lleve estas problemáticas o estas temáticas que aborda el disco a la calle y a la música” afirma Juaka en diálogo con Cuchá. 📌 Así, sus nuevas canciones abordan temas como la violencia institucional, el desmonte o el cultivo de cannabis. ℹ️_x000a__x000a_🎵 Juaka comenzó su carrera solista en 2021 con la obra musical-teatral La ruta perdedora. 🎛️ Su personalidad rompe la quietud y destaca con una presencia escénica que propone desde lo irreverente. 💪 Irrumpe en la escena urbana de Córdoba con un mensaje que no pasa inadvertido; un personaje que cuestiona, interpela, seduce, camina por los bordes. 🔎_x000a__x000a_🎧 El trabajo cuenta con la participación de varios artistas cordobeses como invitados y oscila entre distintos géneros como el pop, soul, r&amp;b, hip hop y trap. 🔊 Para conocer más hablamos con el protagonista de este lanzamiento, y nos dejó conceptos que permiten entender mejor su obra. 💭 Podés leer la nota completa haciendo click en el link de la bio o ingresando a 👉 www.cucha.com.ar. ✅_x000a__x000a_#Cuchá"/>
    <s v="https://www.instagram.com/p/CuiEEd7xr-i/"/>
    <x v="1"/>
    <n v="0"/>
    <x v="8"/>
    <x v="2"/>
    <x v="15"/>
    <m/>
    <n v="5822"/>
    <n v="380"/>
    <n v="12"/>
    <n v="9"/>
    <n v="13"/>
    <n v="7"/>
    <n v="414"/>
    <n v="7.1109584335280002E-2"/>
    <n v="18"/>
  </r>
  <r>
    <s v="18279702049134800"/>
    <s v="Diversas organizaciones preocupadas por las políticas de acceso al hábitat y a la vivienda en alquiler, 🏡  confluyeron en un nuevo espacio para intercambiar diagnósticos, formular propuestas e implementar acciones conjuntas en torno a la problemática de la vivienda en nuestra provincia. 🙌_x000a__x000a_👉 El objetivo de la red es coordinar acciones y poner en marcha iniciativas para dar respuesta a la grave situación que están atravesando las y los inquilinos. ✅️_x000a__x000a_📍 Según los datos publicados por el INDEC respecto al censo 2022, el porcentaje de la población no propietaria creció de un 21,4% en 2010 a un 34,5% en 2022. 😔  En lo que respecta a la composición familiar, casi la mitad de los hogares en nuestro país no son propietarios de sus viviendas y las condiciones para alquilar cada día son más complejas y engorrosas. _x000a__x000a_✊️ La red está compuesta por @juntasxelderechoalaciudad_x000a_@inquilinoscba_x000a_@invihab_dialoga_x000a_@aveyceve_x000a_@sehas.cordoba_x000a_@ceid_fundacion_x000a_@rednuestracordoba_x000a_@ciscsa_cba_x000a__x000a_#Cuchá_x000a_#viviendajusta #vivienda #habitat"/>
    <s v="https://www.instagram.com/p/Cujx4cYufBx/"/>
    <x v="1"/>
    <n v="0"/>
    <x v="9"/>
    <x v="3"/>
    <x v="16"/>
    <m/>
    <n v="6310"/>
    <n v="631"/>
    <n v="45"/>
    <n v="13"/>
    <n v="24"/>
    <n v="11"/>
    <n v="713"/>
    <n v="0.11299524564183799"/>
    <n v="10"/>
  </r>
  <r>
    <s v="18011735656688260"/>
    <s v="En estas vacaciones, las canciones de María Elena Walsh llegan al teatro para el disfrute de grandes y chicos en estas vacaciones de invierno. Marina Abulafia, a través de MAP Producciones, presenta &quot;Había una vez... una canción de María Elena&quot;: una obra que invita a descubrir las infinitas posibilidades de encontrar historias en las canciones de la reconocida cantautora infantil. _x000a__x000a_Son enormes fuentes de creación, escondidas en los argumentos, de la misma manera que hay historias que nos permiten inventar canciones que las describan. Un juego para poner en funcionamiento nuestra imaginación y nuestra creatividad. Una gran posibilidad de cantarlas y de jugar con distintas generaciones._x000a__x000a_&quot;Había una vez... una canción de María Elena es un viaje al pasado, un viaje al presente porque mucho más de lo que creemos los niños cantan estas canciones. Un viaje al amor porque creo que María Elena reúne eso porque reúne la familia y reúne generaciones y las atraviesa&quot;, explica @mariabulafia. _x000a__x000a_La obra se presentará los próximos días 20 y 21 de julio a las 16 hs en el Teatro Real, con actuaciones de Caita Barberán, Franco Del Río y Agostina Lameiro. Las entradas están disponibles en @autoentradaoficial._x000a__x000a_#Cuchá"/>
    <s v="https://www.instagram.com/p/CukmxOrxqI0/"/>
    <x v="1"/>
    <n v="0"/>
    <x v="9"/>
    <x v="3"/>
    <x v="17"/>
    <m/>
    <n v="1061"/>
    <n v="49"/>
    <n v="2"/>
    <n v="2"/>
    <n v="2"/>
    <m/>
    <n v="55"/>
    <n v="5.1837888784165898E-2"/>
    <n v="18"/>
  </r>
  <r>
    <s v="18004446730880660"/>
    <s v="🙌 Un yaguarundí fue reinsertado en su hábitat natural en la zona de Ambul, departamento San Alberto, por la Policía Ambiental. ✔️ El animal había sido rescatado en una escuela rural de la región la semana pasada, después de haber quedado atrapado en un aula. 📌 Tras unos días, al contar con buenas condiciones de salud y constatar que provenía de un estado salvaje, se procedió a su liberación. ℹ️_x000a__x000a_🐱 El yaguarundí es uno de los felinos más difíciles de ver. Su constitución se asemeja en general a la del puma, aunque su talla es muy inferior, posee orejas más pequeñas, forma más alargada y patas más cortas, además su cola oscila entre los 30 y los 60 centímetros. 🔎 Es propio de la zona donde se lo encontró, pero no se lo ve con mucha frecuencia ya que es un animal miedoso y tímido. ▶️_x000a__x000a_#Cuchá #Ambiente _x000a_#Yaguarundí #Felino #Animales_x000a_#Ambul #Traslasierra #SanAlberto_x000a_#PeligroDeExtinción #PolicíaAmbiental"/>
    <s v="https://www.instagram.com/reel/CunQFMtrnAa/"/>
    <x v="2"/>
    <n v="32"/>
    <x v="10"/>
    <x v="4"/>
    <x v="18"/>
    <m/>
    <n v="1823"/>
    <n v="120"/>
    <n v="5"/>
    <n v="0"/>
    <n v="4"/>
    <n v="2"/>
    <n v="129"/>
    <n v="7.0762479429511804E-2"/>
    <n v="19"/>
  </r>
  <r>
    <s v="17870479847945990"/>
    <s v="⛽ ¿Qué pasa con la empresa de gas de Monte Maíz?_x000a__x000a_🦺 Desde el Sindicato Petrolero de Córdoba denuncian a Gas de Monte Maíz S.A. por despidos arbitrarios y persecución. Desde hace tres semanas se vienen desarrollando diversas medidas de fuerza pidiendo por la reincorporación de los trabajadores. Facundo Arzamendia dialogó con José Sarrachini, secretario gremial de SinPeCo._x000a__x000a_👉 Si queres saber más, te invitamos a leer la nota en cucha.com.ar, o ingresar al link a través del link en la bio 📱"/>
    <s v="https://www.instagram.com/p/CumikbjuTiC/"/>
    <x v="1"/>
    <n v="0"/>
    <x v="10"/>
    <x v="4"/>
    <x v="19"/>
    <m/>
    <n v="623"/>
    <n v="18"/>
    <n v="1"/>
    <n v="0"/>
    <n v="0"/>
    <m/>
    <n v="19"/>
    <n v="3.04975922953451E-2"/>
    <n v="12"/>
  </r>
  <r>
    <s v="17987841707011920"/>
    <s v="Hoy se cumple un siglo de René Favaloro, el médico argentino que desarrolló el bypass coronario, salvando millones de vidas en todo el mundo. 🤍_x000a__x000a_📍 Favaloro nació en 1923 en la ciudad de La Plata, misma ciudad donde cursó la carrera de medicina. Entre las décadas del 50 y 60 se desempeñó como médico rural en la localidad pampeana de Jacinto Arauz. En sus memorias advierte que estos fueron los años que lo definieron como médico y como persona. _x000a__x000a_Considerado uno de los próceres en la historia cardiovascular mundial, 👨‍⚕️ el primer procedimiento de bypass coronario se realizó el 9 de mayo de 1967. Siendo esta intervención un punto de inflexión en la salud moderna.💪_x000a__x000a_El final de Favaloro es un poco más conocido. 😔 Se suicidó el 29 de julio del año 2000 con un disparo en el corazón. La causante fue su lucha contra la corrupción en el sistema de salud y la plata que el estado no le giraba para continuar con su fundación. ❤️‍🩹_x000a__x000a_👉 Dejó una carta de acceso público, en la cual rescatamos un fragmento que dice: “el PAMI tiene una vieja deuda con nosotros (creo desde el año 94 o 95) de 1.900.000 pesos; la hubiéramos cobrado en 48 horas si hubiéramos aceptado los retornos que se nos pedían (como es lógico no a mí directamente)”. Cabe resaltar que el mismo PAMI que pedía coimas estaba presidido por el actual candidato a presidente Horacio Rodriguez Larreta. 😡_x000a__x000a_#Cuchá"/>
    <s v="https://www.instagram.com/p/CumXv9CuaZK/"/>
    <x v="1"/>
    <n v="0"/>
    <x v="10"/>
    <x v="4"/>
    <x v="20"/>
    <m/>
    <n v="464"/>
    <n v="47"/>
    <n v="1"/>
    <n v="0"/>
    <n v="1"/>
    <m/>
    <n v="49"/>
    <n v="0.105603448275862"/>
    <n v="10"/>
  </r>
  <r>
    <s v="18370975981032800"/>
    <s v="Durante los últimos días, la lista de candidatos a concejales de Rodrigo de Loredo se vio envuelta en dos escándalos relacionados con causas por narcotráfico. _x000a__x000a_César Chesarotti ocupa el puesto 9 en la lista de De Loredo. Es un dirigente de barrio Marqués de Sobremonte y se desempeña como asesor parlamentario en el Concejo Deliberante. Semanas atrás, la Policía Antinarcotráfico allanó su domicilio durante un operativo por narcomenudeo, ya que su hermano está siendo investigado por ser el presunto &quot;dealer&quot; de una banda narco conocida como &quot;Los Peruanos&quot;. Cuando los efectivos llegaron al lugar, se encontraron con nueve personas, familiares de Chesarotti, que preparaban carteles de la campaña del candidato a intendente por Juntos por el Cambio. En el procedimiento, se incautaron 230.000 pesos. _x000a__x000a_El hecho no se vinculó a Chesarotti hasta hace unos días, cuando su pareja reclamó la devolución de $60.000 que habían sido confiscados. Según su abogado, el dinero estaba destinado a cubrir gastos de la campaña. El fiscal de la causa se negó, ya que aún no descartó que el dinero provenga de la venta de droga. La mujer también trabaja en el Concejo Deliberante, como auxiliar parlamentaria del concejal Esteban Bría, quien responde a De Loredo. _x000a__x000a_Por otra parte, el fiscal Maximiliano Hairabedián confirmó esta semana que Lucas Agüero, pareja de la candidata a concejala Jessica Rovetto, está imputado en una megacausa por narcotráfico y lavado de dinero. &quot;Agüero está procesado y ya tiene una acusación formal de la fiscalía por integrar un grupo que se dedicaba al narcotráfico. También está imputado por un transporte o traslado que se hizo de un cargamento de droga, actuando como 'punta' y yendo en otro vehículo a manera de custodia del camión que trasladaba droga&quot;, dijo Hairabedián en diálogo con Radio Pulxo. _x000a__x000a_Jessica Rovetto, que ocupa el 10° lugar de la lista de candidatos a concejales de Juntos por el Cambio, es la abogada defensora de su pareja en la causa que lleva adelante el Juzgado Federal N°1 de Córdoba. _x000a__x000a_Es llamativo el silencio que mantiene Rodrigo de Loredo al respecto, quizás en un intento por subestimar las denuncias y, fundamentalmente, al electorado._x000a__x000a_#Cuchá"/>
    <s v="https://www.instagram.com/p/CuqCTt1sujh/"/>
    <x v="0"/>
    <n v="0"/>
    <x v="11"/>
    <x v="5"/>
    <x v="21"/>
    <m/>
    <n v="5509"/>
    <n v="391"/>
    <n v="115"/>
    <n v="25"/>
    <n v="20"/>
    <n v="4"/>
    <n v="551"/>
    <n v="0.100018152114721"/>
    <n v="20"/>
  </r>
  <r>
    <s v="17992911274908720"/>
    <s v="🙌 Poeta, compositora, cantora, recopiladora e investigadora, Leda Valladares partía un 13 de julio dejándonos en sus discos un mapa musical del norte argentino._x000a__x000a_🎼 Para muchos fue una maestra, para otros una adelantada a su tiempo. Nacida en Tucumán, tuvo sus inicios musicales en el jazz y el blues, pero alcanzó la fama cuando armó el dúo folclórico Leda y María, junto a María Elena Walsh. La segunda, luego tomaría otros rumbos con norte en la música infantil. Pero Leda se quedó en el género y se dedicó a explorarlo como pocos. _x000a__x000a_▶️ En un viaje a Cafayate, Valladares descubrió el sonido de las bagualas y decidió registrarlas con su grabador. Emprendió un recorrido desde el Ecuador hasta Santiago del Estero. Pionera en su arte, puso en primer plano a una música postergada, acallada y poco visibilizada: la copla. Con paciencia, fue recorriendo y descubriendo las vertientes de este sonido en callejones, ranchos, valles y quebradas del norte de nuestro país. A partir de ahí, se definió como una cantora que no solo interpretaba y componía, sino también investigaba. Toda esa experiencia tomó forma en ochos discos, editados entre 1960 y 1974._x000a__x000a_🤝 En los años 1970 comienza a construir puentes con jóvenes músicos y cantores de campo, para luego compartir escenarios y grabar discos con músicos de rock nacional argentino. En su álbum Grito en el cielo (1989) participan León Gieco, Pedro Aznar, Fito Páez, Gustavo Cerati, Fabiana Cantilo y Federico Moura (uno de sus últimos registros), entre otros._x000a__x000a_📌 Falleció en el 2012 a los 92 años. El alzheimer le había jugado una mala pasada sus últimos años. Su legado sigue vigente como una guardiana de nuestras memorias sonoras._x000a__x000a_#Cuchá #LedaValladares"/>
    <s v="https://www.instagram.com/p/CupXJnax038/"/>
    <x v="1"/>
    <n v="0"/>
    <x v="11"/>
    <x v="5"/>
    <x v="22"/>
    <m/>
    <n v="1408"/>
    <n v="111"/>
    <n v="9"/>
    <n v="1"/>
    <n v="7"/>
    <n v="7"/>
    <n v="128"/>
    <n v="9.0909090909090898E-2"/>
    <n v="14"/>
  </r>
  <r>
    <s v="18304067551101300"/>
    <s v="El próximo sábado 15 de julio en el Parque del Kempes, se realizará una jornada de deportes urbanos con demostraciones de BMX freestyle, skate, parkour, basket 3x3, escalada deportiva y breaking. 💥  A su vez, el evento contará con estaciones participativas y recreativas para todas las edades.🤸‍♂️_x000a__x000a_👉 Esta actividad se realiza en el marco de “Córdoba Juega Deportes Urbanos”, una jornada competitiva multidisciplinaria que servirá como etapa clasificatoria para seleccionar al equipo cordobés que viajará a Tecnópolis y representará a la provincia a nivel nacional en los Juegos Nacionales Evita.✅️_x000a__x000a_La propuesta fue pensada por CBAX, con el objetivo de descubrir el potencial de los deportistas urbanos de la provincia de Córdoba. 🙌_x000a__x000a_🧗‍♀️ La entrada es libre y gratuita desde el mediodía, en el área de palestra del Parque del Kempes. _x000a__x000a_#Cuchá"/>
    <s v="https://www.instagram.com/p/Cuo9pOPgkZ0/"/>
    <x v="1"/>
    <n v="0"/>
    <x v="11"/>
    <x v="5"/>
    <x v="23"/>
    <m/>
    <n v="736"/>
    <n v="45"/>
    <n v="15"/>
    <n v="1"/>
    <n v="2"/>
    <m/>
    <n v="63"/>
    <n v="8.5597826086956499E-2"/>
    <n v="10"/>
  </r>
  <r>
    <s v="17865637952915520"/>
    <s v="🗳️ Histórico: máxima cantidad de precandidatos presidenciales en unas PASO_x000a__x000a_🎆 El próximo domingo 13 de agosto se celebrarán las Elecciones Primarias Abiertas, Simultáneas y Obligatorias, donde los ciudadanos de todo el país encontrarán en el cuarto oscuro un total de 27 precandidatos pertenecientes a 15 alianzas, un hecho sin precedentes desde que se aprobó esta modalidad de internas en 2009._x000a__x000a_👉 Uno de los datos relevantes para esta edición es que las dos principales fuerzas presentan más de un precandidato: Sergio Massa y Juan Grabois disputarán la interna de Unión por la Patria, mientras que en Juntos por el Cambio competirán Horacio Rodríguez Larreta contra Patricia Bullrich._x000a__x000a_🔹 Pero este no es el único récord. El otro hecho inédito en estas elecciones es la cantidad de precandidatos que se presentan en una sola interna: Principios y Valores, con cinco postulantes, donde se postula el ex Secretario de Comercio Guillermo Moreno._x000a__x000a_🤝 De las quince listas, solo ocho presentaron fórmulas unificadas, entre ellas Hacemos por Nuestro País, que lleva como candidato presidencial al actual gobernador de Córdoba Juan Schiaretti y a Randazzo como vice._x000a__x000a_📢 Si querés conocer quiénes son los 27 precandidatos que el próximo mes buscarán un espacio para las elecciones presidenciales ▶️ leé la nota completa en cucha.com.ar o ingresa a través del enlace en la biografía."/>
    <s v="https://www.instagram.com/p/CushQQ_x_Tg/"/>
    <x v="1"/>
    <n v="0"/>
    <x v="12"/>
    <x v="6"/>
    <x v="24"/>
    <m/>
    <n v="956"/>
    <n v="22"/>
    <n v="4"/>
    <n v="0"/>
    <n v="4"/>
    <m/>
    <n v="30"/>
    <n v="3.1380753138075299E-2"/>
    <n v="20"/>
  </r>
  <r>
    <s v="18087593524359400"/>
    <s v="El 15 de julio de 1954, en la localidad de Bell Ville, nació Mario Alberto Kempes. Futbolista, goleador y campeón del mundo con la selección Argentina en 1978. 📍_x000a__x000a_⚽️ Sus orígenes en Talleres de Bell Ville iniciaron una carrera con más de 350 goles profesionales, lo que le valió el apodo de &quot;Matador&quot;._x000a__x000a_🇦🇷 Sin duda, los dos goles más importantes de su carrera fueron los que marcó en la final del mundial 78 frente a Holanda (3-1). 🏆  En el mismo torneo fue considerado por la FIFA como el mejor jugador de la copa del mundo. _x000a__x000a_👉 El Matador debutó en las mayores en 1973, en Instituto Atlético Central Córdoba. El Monumental de Alta Córdoba fue uno de los estadios que lo vió consagrarse. Luego pasaría por Rosario Central y Valencia, equipo donde fue el máximo goleador de La Liga en las temporadas 76, 77 y 78. Ganador de la Copa de España, la Recopa Europa y la Supercopa de Europa tras vencer al Real Madrid. ✅️_x000a__x000a_🙌 En el año 81 volvió a la Argentina para jugar en River Plate, en donde marcó el gol de la final del Campeonato Nacional frente a Ferro. Luego de pasar por equipos de segunda división de España y Chile,  el Matador se retiraría del fútbol profesional. _x000a__x000a_Desde el 21 de octubre de 2010 el estadio mundialista de la Provincia de Córdoba lleva el nombre de &quot;Mario Alberto Kempes&quot;.Por tantas alegrías, feliz cumple  Matador 🥂 _x000a__x000a_#Cuchá"/>
    <s v="https://www.instagram.com/p/CuvSrPCsm2q/"/>
    <x v="0"/>
    <n v="0"/>
    <x v="13"/>
    <x v="0"/>
    <x v="25"/>
    <m/>
    <n v="1185"/>
    <n v="87"/>
    <n v="1"/>
    <n v="0"/>
    <n v="1"/>
    <m/>
    <n v="89"/>
    <n v="7.5105485232067504E-2"/>
    <n v="21"/>
  </r>
  <r>
    <s v="18015279046670448"/>
    <s v="Riedenburg o vivir en la ciudad más linda del mundo, de María J. ✔️ La colaboración de cada domingo del taller @elbroteescritura. 🙌 Seguinos para ver poesía cordobesa cada semana. 📖_x000a__x000a_#Cuchá #ElBrote"/>
    <s v="https://www.instagram.com/p/Cuxxg3aRKoT/"/>
    <x v="0"/>
    <n v="0"/>
    <x v="14"/>
    <x v="1"/>
    <x v="26"/>
    <m/>
    <n v="1436"/>
    <n v="39"/>
    <n v="14"/>
    <n v="4"/>
    <n v="3"/>
    <m/>
    <n v="60"/>
    <n v="4.17827298050139E-2"/>
    <n v="21"/>
  </r>
  <r>
    <s v="17976596195202580"/>
    <s v="Ya podés inscribirte para la nueva edición del taller de Escritura Creativa, de ciclo Generación Emergente. _x000a__x000a_La actividad estará a cargo de Flor López, poeta y fundadora del taller @elbroteescritura. Los participantes podrán indagar en sus lecturas y en diversos materiales audiovisuales para estimular su creatividad. Habrá instancias de intercambio, momentos de producción de textos y exposición. Además, habrá invitados especiales. _x000a__x000a_El taller es gratuito y está destinado a jóvenes de 16 a 30 años que tengan domicilio en la provincia de Córdoba. Los encuentros serán durante seis jueves consecutivos a partir del 27 de julio, de 16 a 18 hs, en el auditorio del Museo de las Mujeres. Quienes deseen inscribirse, podrán hacerlo en cordobajoven.cba.gov.ar. No se requiere experiencia previa ni de escritura ni de lectura. _x000a__x000a_Generación Emergente es un ciclo que llevan adelante la @agenciacordobajoven, la Asociación Civil Pensar Igualdad y el colectivo @ciudaddespiertacordoba. El objetivo es dar visibilidad a la agenda de la nueva generación, promover la participación juvenil y fortalecer la cultura urbana emergente a partir de la creación de espacios de formación para las juventudes._x000a__x000a_#Cuchá #CicloGeneraciónEmergente"/>
    <s v="https://www.instagram.com/p/Cu0ELI2R4o9/"/>
    <x v="1"/>
    <n v="0"/>
    <x v="15"/>
    <x v="2"/>
    <x v="27"/>
    <m/>
    <n v="2421"/>
    <n v="107"/>
    <n v="16"/>
    <n v="1"/>
    <n v="18"/>
    <m/>
    <n v="142"/>
    <n v="5.8653448988021502E-2"/>
    <n v="18"/>
  </r>
  <r>
    <s v="17945186342656850"/>
    <s v="🎰 Apuestas online: Un fenómeno que tiene a la juventud de protagonista_x000a__x000a_🎲 Cada vez es más común ver a jovenes apostar a través de sus celulares en diferentes sitios de apuestas online. ¿Es acaso la juventud el mercado apuntado por estas casas de apuestas? ¿Se puede apostar en Córdoba a pesar de la ordenanza que prohibe el funcionamiento de estas webs?_x000a__x000a_👉 Si queres saber más, te invitamos a leer la nota en cucha.com.ar, o ingresar al link a través del link en la bio 📱"/>
    <s v="https://www.instagram.com/p/Cu2t931xtcf/"/>
    <x v="1"/>
    <n v="0"/>
    <x v="16"/>
    <x v="3"/>
    <x v="28"/>
    <m/>
    <n v="1510"/>
    <n v="28"/>
    <n v="4"/>
    <n v="0"/>
    <n v="1"/>
    <n v="1"/>
    <n v="33"/>
    <n v="2.1854304635761601E-2"/>
    <n v="19"/>
  </r>
  <r>
    <s v="17842081149036150"/>
    <s v="Un 18 de julio pero de hace 100 años, nacía en Córdoba, Enrique Angelelli. Comenzó trabajando en la parroquia de Alto Alberdi y como capellán del Hospital Clínicas. Visitó las villas miseria de Córdoba y fue asesor de la Juventud Obrera Católica (JOC), con sede en la capilla Cristo Obrero. Convocó a campañas de solidaridad para mitigar el hambre y el abandono de los desposeídos y se involucró en los conflictos laborales gremiales (Fiat, IME, Municipales)._x000a__x000a_Resistido por el conservadurismo eclesial, en 1968 partió hacia La Rioja. Al asumir realizó unas declaraciones que marcaba bien claro cual era su camino pastoral: .“No vengo a ser servido sino a servir. Servir a todos, sin distinción alguna, clases sociales, modos de pensar o de creer; como Jesús, quiero ser servidor de nuestros hermanos los pobres”. Movilizó a amplios sectores riojanos sumidos en la postergación, promoviendo la formación de cooperativas de campesinos y alentando la organización sindical de los peones rurales, los mineros y las empleadas domésticas. _x000a__x000a_Con la llegada de la dictadura él y sus seguidores pasaron a ser blamcos y formar parte de las listas negras. En 1976, los sacerdotes Carlos de Dios Murias y Gabriel Longueville fueron torturados y asesinados en la localidad de El Chamical. El obispo decidió ir al lugar, iniciar por su cuenta las investigaciones y denunciar los motivos de los asesinatos. Reunió una carpeta de pruebas y unos días después, Angelelli junto al padre Pinto, emprendieron su retorno desde Chamical. En el camino su auto fue encerrado por otro hasta que volcaron. El cuerpo de Angelelli aparecería sobre la ruta maltrecho y golpeado. El lugar fue rápidamente acordonado por la policía y los militares. Se declaró que falleció en un “accidente automovilístico” pero las pruebas de que fue un atentado, se acumularon de manera abrumadora. La carpeta jamás pudo ser encontrada._x000a__x000a_En 1986, un juez estableció que se trató de un homicidio premeditado. Las “leyes de la impunidad” en los 90 provocaron la caída de la causa. Con su anulación finalmente se pudo juzgar en 2014 a Luciano Benjamín Menéndez y Luis Fernando Estrella._x000a__x000a_#Cuchá"/>
    <s v="https://www.instagram.com/p/Cu1vaWMOtwl/"/>
    <x v="1"/>
    <n v="0"/>
    <x v="16"/>
    <x v="3"/>
    <x v="29"/>
    <m/>
    <n v="1343"/>
    <n v="85"/>
    <n v="12"/>
    <n v="3"/>
    <n v="5"/>
    <m/>
    <n v="105"/>
    <n v="7.8183172002978404E-2"/>
    <n v="10"/>
  </r>
  <r>
    <s v="18001464655816000"/>
    <s v="👩‍🔬 La educación pública nuevamente generando valiosos aportes a la salud. Está vez, de la mano de Daniela Paira, tesista de doctorado de la Facultad de Ciencias Químicas de la UNC._x000a__x000a_🦠 Su investigación se centra en una bacteria llamada Chlamydia trachomatis, que puede causar diversas enfermedades, especialmente a nivel ocular, respiratorio y genital, siendo considerada una de las infecciones bacterianas de transmisión sexual más prevalentes en todo el mundo._x000a__x000a_⚕️A pesar de los esfuerzos realizados mediante campañas de prevención y la disponibilidad de tratamientos efectivos con antibióticos, la prevalencia de C. trachomatis continúa en aumento, especialmente entre la población joven, lo cual es motivo de preocupación para los principales organismos internacionales de salud pública._x000a__x000a_🧫 Entre las distintas cepas de esta bacteria, se destacan algunas, como L1, L2 y L3, que son consideradas especialmente peligrosas aunque menos frecuentes. Estas son responsables de la forma más invasiva y grave de infección por C. trachomatis: el linfogranuloma venéreo._x000a__x000a_🔹 Estas cepas fueron tradicionalmente asociadas con la infección e inflamación rectal (proctitis/proctocolitis) en varones homosexuales y mujeres transexuales VIH-positivos. Sin embargo, el estudio llevado a cabo por Paira ha revelado el primer caso de infección con una de estas cepas en un contexto que contradice esta asociación previamente establecida en la literatura científica. _x000a__x000a_💬 “El problema es que la búsqueda de este patógeno siempre estuvo orientada a personas homosexuales y transexuales , VIH-positivas, porque tradicionalmente se hizo así, y ese es el gran error. Creo que había un cierto sesgo de género. Estas variantes de la bacteria podrían haber estado también infectando y causando patología en la población heterosexual. Nuestro hallazgo demuestra justamente eso”, explicó a UNCiencia Rubén Motrich, director de la tesis de Paira._x000a__x000a_📢 Este descubrimiento destaca la importancia de la educación pública en la generación de conocimiento y en el avance científico para el beneficio de toda la sociedad._x000a__x000a_👉 La nota completa en cucha.com.ar📱"/>
    <s v="https://www.instagram.com/p/Cu5W6JURtwP/"/>
    <x v="1"/>
    <n v="0"/>
    <x v="17"/>
    <x v="4"/>
    <x v="30"/>
    <m/>
    <n v="697"/>
    <n v="31"/>
    <n v="2"/>
    <n v="0"/>
    <n v="1"/>
    <m/>
    <n v="34"/>
    <n v="4.8780487804878002E-2"/>
    <n v="19"/>
  </r>
  <r>
    <s v="18057631312430680"/>
    <s v="Con el objetivo de mejorar las condiciones laborales de los recuperadores urbanos y proteger a los animales, la @municba puso en marcha un programa que incluye capacitaciones de oficio, entrega de motocargas eléctricas y la recuperación voluntaria de los caballos. Conversamos con @miguemagnasco, Director de Gestión Ambiental de @cordobaoys, quien nos explica cómo, desde su implementación, este programa impulsa la economía circular y una nueva perspectiva para este sector. Hasta el momento, ya se recuperaron 92 caballos, una cifra sin precedentes en el país. _x000a__x000a_&quot;Lo que ocurrió fue un proceso inédito de fortalecimiento de las condiciones de trabajo de este sector de recuperadores urbanos. Concretamente, quienes ya recibieron su moto y pasaron por todo el proceso están ganando el doble o el triple de ingresos, están insertos en un circuito de economía circular. Se van a inscribir como transportistas y operadores oficiales de la economía circular, certificados por el Instituto de Protección Ambiental y Animal. Su labor está formalizada, reconocida y fortalecida&quot;, explica Miguel Magnasco. _x000a__x000a_Leé la nota completa en nuestra web, www.cucha.com.ar, o ingresá desde el link que se encuentra en nuestra bio._x000a__x000a_#Cuchá"/>
    <s v="https://www.instagram.com/p/Cu74-y_xNdK/"/>
    <x v="0"/>
    <n v="0"/>
    <x v="18"/>
    <x v="5"/>
    <x v="31"/>
    <m/>
    <n v="2124"/>
    <n v="164"/>
    <n v="27"/>
    <n v="2"/>
    <n v="7"/>
    <n v="1"/>
    <n v="200"/>
    <n v="9.4161958568738199E-2"/>
    <n v="19"/>
  </r>
  <r>
    <s v="17986537766234900"/>
    <s v="El ciervo colorado que deambulaba por los predios del Aeropuerto Internacional Ambrosio Taravella fue capturado por personal de la Policía Ambiental. 🐾 El animal fue derivado al centro de rehabilitación Tatú Carreta, en la localidad serrana de Casa Grande. ✅️_x000a__x000a_Según trascendió, el animal es un macho jóven, con cornamenta, de aproximadamente 5 años y buen estado de salud, el cual no demuestra haber estado en cautiverio. 🦌 Cabe resaltar que el hábitat natural del ciervo rojo son los bosques de Europa y norte de áfrica, pero fueron introducidos en la provincia de Córdoba, para la caza, hace varias décadas. 😡_x000a__x000a_👉 Actualmente a los ciervos se los puede encontrar con mayor facilidad en las zonas del valle de calamuchita, Altas Cumbres y zonas aledañas al Camino al Cuadrado. _x000a__x000a_#Cuchá"/>
    <s v="https://www.instagram.com/p/Cu9jUhZuCtn/"/>
    <x v="1"/>
    <n v="0"/>
    <x v="19"/>
    <x v="6"/>
    <x v="32"/>
    <m/>
    <n v="2993"/>
    <n v="147"/>
    <n v="26"/>
    <n v="6"/>
    <n v="6"/>
    <n v="3"/>
    <n v="185"/>
    <n v="6.18108920815236E-2"/>
    <n v="10"/>
  </r>
  <r>
    <s v="17964167792418960"/>
    <s v="Se inauguró en 1913 bajo el nombre de Teatro Odeón. En 1920 fue remodelado y comenzó a llamarse Teatro de la Comedia. Desde 1950 adoptó su nombre definitivo: Teatro Comedia. Por su escenario pasaron grandes figuras del espectáculo y fue un ícono de la cultura cordobesa durante todo el siglo 20. _x000a__x000a_En 2005, los propietarios del Teatro Comedia se encontraban al borde de la quiebra. Para evitar una demolición, una ordenanza municipal lo declaró &quot;componente del patrimonio arquitectónico y urbanístico&quot;. La medida no se basaba principalmente en el valor arquitectónico del edificio, sino en la necesidad de preservar la única sala privada que había resistido durante casi un siglo. Por ese entonces, la ciudad ya había perdido el viejo cine General Paz y el cine Ángel Azul, fundado por Daniel Salzano. _x000a__x000a_En la madrugada del 28 de junio de 2007, un incendio lo destruyó por completo. Las llamas avanzaron desde la sala y atravesaron el techo del edificio, que se desplomó. Pese al trabajo de los bomberos, el daño fue total. Durante los años siguientes, las sucesivas gestiones municipales solo lograron limpiar el lugar y llevar adelante algunas obras menores. Parte de lo poco que se hizo tuvo que ser demolido porque estaba mal ejecutado. Poco a poco, fue convirtiéndose en un elefante blanco._x000a__x000a_Finalmente, la recuperación comenzó en 2021. La compleja reconstrucción patrimonial y modernización llevó dos años de trabajo interdisciplinario. Se decidió conservar el ladrillo visto en los muros con vestigios del incendio, hoy considerados testigos que recuerdan el valor que tiene el patrimonio tangible e intangible. La nueva sala tiene capacidad para 532 espectadores, un escenario de 19 metros de ancho y una parrilla ubicada a 14 metros de alto._x000a__x000a_Tras 16 años de inactividad, el Teatro Comedia abrió nuevamente sus puertas el 5 de julio de este año, en la víspera del 450° aniversario de la ciudad de Córdoba. Desde su reapertura, mantiene una nutrida cartelera con propuestas de música, teatro y danza para todas las edades, con funciones gratuitas. La información con la grilla actualizada se puede conocer en @teatrocomedia.municba. _x000a__x000a_#Cuchá #RinconesDeCórdoba"/>
    <s v="https://www.instagram.com/p/CvBDnfDxyiK/"/>
    <x v="0"/>
    <n v="0"/>
    <x v="20"/>
    <x v="0"/>
    <x v="33"/>
    <m/>
    <n v="2921"/>
    <n v="290"/>
    <n v="8"/>
    <n v="1"/>
    <n v="12"/>
    <n v="5"/>
    <n v="311"/>
    <n v="0.106470386853817"/>
    <n v="19"/>
  </r>
  <r>
    <s v="17896920806776020"/>
    <s v="Se define cristiano, peronista y fanático de San Lorenzo, Messi, Maradona y Bilardo. Amante del jazz, toca el trombón y es habitual verlo compartir escenario con la Small Jazz Band. Desde 2016, cada lunes atiende un consultorio en el Centro de Acompañamiento Comunitario del Padre Mariano Oberlin, en barrio Müller, donde acompaña a jóvenes con problemas de adicciones. _x000a__x000a_Nació en Cruz Alta, localidad del departamento Marcos Juárez. Se mudó a la ciudad de Córdoba para estudiar medicina en la UNC. Se recibió con 23 años, se especializó en medicina generalista y regresó a su pueblo. Suele contar que fue a través del vínculo con sus pacientes que entendió la función pública como un servicio. Su primer paso en la política lo dio en 1995, cuando se convirtió en concejal de Cruz Alta. _x000a__x000a_En 1999 fue elegido intendente de Cruz Alta. En 2005, cuando estaba en la mitad de su segundo mandato, el entonces gobernador José Manuel de la Sota lo convocó para estar al frente del Ministerio de Solidaridad. En 2007 fue elegido legislador departamental de Marcos Juárez. Entre otros proyectos, promovió el botón antipánico para situaciones de violencia de género y fue el autor del proyecto que establece la provisión de energía eléctrica a pacientes electrodependientes. _x000a__x000a_En 2011, De la Sota nombró a Passerini como ministro de Desarrollo Social, cargo en el que se mantuvo hasta 2015, cuando fue elegido nuevamente legislador departamental de Marcos Juárez. _x000a__x000a_A partir del fallecimiento del ex gobernador José Manuel de la Sota, en septiembre de 2018, el delasotismo propuso a Passerini como candidato a intendente para las elecciones del año siguiente. En enero de 2019, ratificó su intención de ser candidato, yendo primero a una interna. Finalmente, en marzo bajó su candidatura y aceptó acompañar a Martín Llaryora como vice. El 12 de mayo ganaron las elecciones con el 40,16% de los votos. Durante los últimos tres años y medio, llevaron a cabo una transformación histórica en la ciudad de Córdoba y el próximo 10 de diciembre se convertirá en el sucesor de Llaryora. Indudablemente, juntos lograron conformar un tándem exitoso. _x000a__x000a_#Cuchá #DanielPasserini"/>
    <s v="https://www.instagram.com/p/CvGDa1rxpMM/"/>
    <x v="1"/>
    <n v="0"/>
    <x v="21"/>
    <x v="2"/>
    <x v="34"/>
    <m/>
    <n v="6547"/>
    <n v="480"/>
    <n v="70"/>
    <n v="31"/>
    <n v="27"/>
    <n v="1"/>
    <n v="608"/>
    <n v="9.2866961967313297E-2"/>
    <n v="18"/>
  </r>
  <r>
    <s v="18040184170501048"/>
    <s v="ℹ️ Uno de los datos más llamativos que dejó el último superdomingo de elecciones municipales en Córdoba, fue el triunfo de Sergio Cerda en Villa Parque Santa Ana. ✔️ &quot;El Profe&quot;, como se lo conoce en la zona, obtuvo el 38,8% de los votos y se impuso en unos comicios donde se presentaron seis listas, siendo el principal oponente “Lito” Jorge, alineado a la actual gestión municipal._x000a__x000a_🔎 Sergio Cerda se presentó con el frente &quot;Somos Villa Parque Santa Ana”, pero es parte del esquema político de los movimientos sociales, más puntualmente del Movimiento Evita Córdoba, que es encabezado por el legislador Mariano Lorenzo y el vocal de la Agencia Córdoba Joven, Lucas Bruno. _x000a__x000a_📌 Cerda es directivo de un colegio secundario y coordinador de una Casa Pueblo, un espacio de acompañamiento para el abordaje integral de los consumos problemáticos. 💬 Tras el triunfo afirmó: “con toda la alegría que nos invade, quiero agradecer a cada vecina y vecino. Nos comprometemos a trabajar desde mañana mismo, para transformar Santa Ana. Tal como lo venimos haciendo ya desde hace años desde nuestro trabajo en la economía popular”. _x000a__x000a_#Cuchá #Elecciones _x000a_#SantaAna #SantaMaría #Paravachasca"/>
    <s v="https://www.instagram.com/p/CvIx93URdwV/"/>
    <x v="0"/>
    <n v="0"/>
    <x v="22"/>
    <x v="3"/>
    <x v="33"/>
    <m/>
    <n v="2863"/>
    <n v="213"/>
    <n v="19"/>
    <n v="4"/>
    <n v="7"/>
    <n v="1"/>
    <n v="243"/>
    <n v="8.4876004191407603E-2"/>
    <n v="19"/>
  </r>
  <r>
    <s v="17865745247964190"/>
    <s v="💪 Historia para el BMX argentino. El ciclista José Torres se convirtió en el primer compatriota en conquistar la medalla dorada en los X Games. 🇦🇷_x000a__x000a_Oriundo de Córdoba, Torres logró una destacada participación que lo llevó a ocupar lo más alto del podio en el BMX Park de California. ✅️_x000a__x000a_👉 José “Maligno” Torres nació en Bolivia por mera casualidad, pero vivió toda su vida en el barrio Urca. 🚴‍♂️ El Parque de las Naciones fue la primera escuela de este ciclista autodidacta que hoy entrena a diario en la pista profesional del Kempes. _x000a__x000a_Cabe resaltar que los X Games son un evento de deportes extremos que se realiza todos los años y es organizado por la cadena deportiva ESPN. La competencia reúne a los mejores profesionales del mundo en diversas disciplinas extremas. ✨️_x000a__x000a_#Cuchá"/>
    <s v="https://www.instagram.com/reel/CvITpHGOl2Q/"/>
    <x v="2"/>
    <n v="38"/>
    <x v="22"/>
    <x v="3"/>
    <x v="35"/>
    <m/>
    <n v="1196"/>
    <n v="79"/>
    <n v="16"/>
    <n v="1"/>
    <n v="1"/>
    <m/>
    <n v="97"/>
    <n v="8.1103678929765902E-2"/>
    <n v="15"/>
  </r>
  <r>
    <s v="18199741093252232"/>
    <s v="Tras una intensa lucha contra el fuego en el cerro Uritorco, el cuerpo de bomberos logró controlar el 80% del incendio forestal. ⚠️ El foco de mayor importancia que continúa activo se encuentra en una quebrada de difícil acceso, lo que complica el trabajo en la zona._x000a__x000a_👉 Durante tres días trabajan en el lugar bomberos y aviones hidrantes para combatir el frente de incendio. 👩‍🚒 Hasta el momento, los pocos autoevacuados que había pudieron regresar a sus hogares._x000a__x000a_Cabe resaltar que la alerta amarilla aún continúa en la zona y las autoridades están expectantes de las condiciones meteorológicas para los próximos días. ✅️_x000a__x000a_#Cuchá"/>
    <s v="https://www.instagram.com/p/CvH1VObOtc5/"/>
    <x v="1"/>
    <n v="0"/>
    <x v="22"/>
    <x v="3"/>
    <x v="36"/>
    <m/>
    <n v="1134"/>
    <n v="66"/>
    <n v="7"/>
    <n v="1"/>
    <n v="0"/>
    <m/>
    <n v="74"/>
    <n v="6.5255731922398599E-2"/>
    <n v="10"/>
  </r>
  <r>
    <s v="17874391343933760"/>
    <s v="La nadadora cordobesa Macarena Ceballos logró un tiempo de 1:06.69 que le permitió clasificarse a las semifinales del Mundial de Natación en Fukuoka, Japón. 🏊‍♀️ Esta marca le posibilitó acceder  a un boleto para los Juegos Olímpicos de París 2024. _x000a__x000a_🥇 La cordobesa, de 28 años y oriunda de Río Cuarto, obtuvo un registro que quebró el récord sudamericano de los 100 metros pecho femenino, el cual estaba en poder de la santafesina Julia Sebastián, desde 2019, con una marca de 1:06.98. ✅️_x000a__x000a_👉 Las próximas pruebas en el mundial para la nadadora serán hoy en 200 metros pecho y el viernes en 50 metros estilo pecho. _x000a__x000a_#Cuchá"/>
    <s v="https://www.instagram.com/p/CvKhW7HOrco/"/>
    <x v="1"/>
    <n v="0"/>
    <x v="23"/>
    <x v="4"/>
    <x v="37"/>
    <m/>
    <n v="1652"/>
    <n v="134"/>
    <n v="3"/>
    <n v="0"/>
    <n v="1"/>
    <n v="1"/>
    <n v="138"/>
    <n v="8.3535108958837798E-2"/>
    <n v="11"/>
  </r>
  <r>
    <s v="17979822107177270"/>
    <s v="En una nueva edición de Una vuelta de tuerca al mundo, Adrián Tuninetti analiza la situación de Myanmar. La lucha por el control de los recursos naturales y las tensiones étnicas se agudizan, mientras el pueblo birmano se moviliza exigiendo la restauración de la democracia. La comunidad internacional condena la represión y demanda la liberación de prisioneros políticos y un retorno al sistema democrático._x000a__x000a_Leé la nota completa en nuestra web, www.cucha.com.ar, o ingresá desde el link de la bio. _x000a__x000a_#Cuchá"/>
    <s v="https://www.instagram.com/p/CvLdzzYx2ng/"/>
    <x v="1"/>
    <n v="0"/>
    <x v="23"/>
    <x v="4"/>
    <x v="38"/>
    <m/>
    <n v="889"/>
    <n v="19"/>
    <n v="1"/>
    <n v="0"/>
    <n v="2"/>
    <m/>
    <n v="22"/>
    <n v="2.4746906636670399E-2"/>
    <n v="20"/>
  </r>
  <r>
    <s v="17997641450048920"/>
    <s v="En el marco de un nuevo aniversario de la independencia del Perú, se realiza una nueva edición del tradicional festival “Alberdi celebra a Perú”. 🇵🇪 Una jornada de integración a través de danzas, arte, música en vivo y comidas típicas del país hermano, con la intención de fortalecer vínculos con una de las colectividades migrantes más importantes de nuestra ciudad. ✅️_x000a__x000a_👉 El festival se realiza el próximo sábado 29 de julio de 12 a 16 horas, en el sector Hualfín del Estadio Julio César Villagra, del Club Atlético Belgrano. La entrada es libre y gratuita_x000a__x000a_#Cuchá"/>
    <s v="https://www.instagram.com/p/CvMwrzbuAeD/"/>
    <x v="1"/>
    <n v="0"/>
    <x v="24"/>
    <x v="5"/>
    <x v="39"/>
    <m/>
    <n v="7397"/>
    <n v="739"/>
    <n v="150"/>
    <n v="11"/>
    <n v="31"/>
    <n v="33"/>
    <n v="931"/>
    <n v="0.12586183587941099"/>
    <n v="8"/>
  </r>
  <r>
    <s v="18003214117898490"/>
    <s v="✔️ Siguiendo con el repaso de los resultados del pasado domingo, unas elecciones muy simbólicas fueron las de Embalse, donde Mario Rivarola dio el batacazo y derrotó a Carlos Alesandri. Con las 23 mesas escrutadas, el candidato de Hacemos por Córdoba obtuvo el 43% (2454 votos), contra 30% (1679) de Alessandri y 24 % (1328) de Vives de JxC._x000a__x000a_ℹ️ Los Alesandri gobernaron Embalse, una de las tres localidades más grandes de Calamuchita, durante muchos años. Carlos accedió por primera vez al municipio en 1987 y fue intendente hasta 1995. Desde allí se proyectó como uno de los principales armadores delasotistas y ocupó distintos lugares en el gabinete provincial como ministro de Gobierno y presidente de la Agencia Córdoba Turismo. Además, fue diputado nacional y actualmente es legislador provincial. _x000a__x000a_ℹ️ Su hijo, Federico, fue electo intendente en 2007 y gobierna hasta el día de hoy. Con 28 años se transformó en el mandatario más joven de la localidad y lleva 4 mandatos, pero tras la sanción de la ley 10.406, no pudo buscar una nueva reelección. _x000a__x000a_📌 Tras la muerte de De la Sota, el poderío político de los Alesandri fue mermando. Se acercaron al gobierno nacional junto a los dirigentes que reunía Carlos Caserio y lograron que en este 2023, Federico fuera candidato a gobernador por el frente Creo en Córdoba. Si bien obtuvo un magro resultado, alcanzó para que ocupe una banca en la próxima Legislatura. Con la imposibilidad de que Federico se presente en el plano local, Carlos volvió a Embalse para intentar ser intendente. _x000a__x000a_🔎 El &quot;Gato&quot; Rivarola fue funcionario de la gestión de Federico Alesandri, y tras una fallida candidatura años atrás, decidió intentarlo nuevamente en 2023. Cuando Federico definió lanzarse a gobernador por la fórmula alineada al gobierno nacional, la candidatura de Rivarola recibió todo el apoyo de Hacemos Unidos por Córdoba. Así, la campaña alcanzó altos niveles de tensión y confrontación. El domingo fue Rivarola quien celebró y puso en pausa al gobierno de los Alesandri en Embalse._x000a__x000a_#Cuchá #Elecciones _x000a_#PolíticaCordobesa #Embalse #Calamuchita"/>
    <s v="https://www.instagram.com/p/CvN5OglRFao/"/>
    <x v="0"/>
    <n v="0"/>
    <x v="24"/>
    <x v="5"/>
    <x v="40"/>
    <m/>
    <n v="2307"/>
    <n v="61"/>
    <n v="7"/>
    <n v="0"/>
    <n v="2"/>
    <m/>
    <n v="70"/>
    <n v="3.03424360641526E-2"/>
    <n v="19"/>
  </r>
  <r>
    <s v="17958978800494850"/>
    <s v="A través de las redes sociales, los Organismos de Derechos Humanos confirmaron la restitución de la identidad del nieto 133. 🤍 Se trata del hijo de Cristina Navajas y Julio Santucho, nieto de Nélida Navajas. ✔️_x000a__x000a_Cristina Navajas fue secuestrada, embarazada de dos meses, el 13 de julio de 1976 en el domicilio de su cuñada, Manuela. Junto a ella se llevaron también a Alicia Raquel Dambra. ℹ️ Por la reconstrucción de los testimonios se pudo saber que estuvo secuestrada en los ex centros clandestinos de detención y torura “Automotores Orletti”, “Proto Banco” y “Pozo de Banfield”, donde dio a luz. 📌_x000a__x000a_Esta es la primera restitución en los que va de 2023, ya que la última había sido en diciembre de 2022. ▶️_x000a__x000a_#Cuchá"/>
    <s v="https://www.instagram.com/p/CvP-X9HOOV4/"/>
    <x v="1"/>
    <n v="0"/>
    <x v="25"/>
    <x v="6"/>
    <x v="41"/>
    <m/>
    <n v="1639"/>
    <n v="173"/>
    <n v="11"/>
    <n v="0"/>
    <n v="0"/>
    <n v="1"/>
    <n v="184"/>
    <n v="0.112263575350824"/>
    <n v="14"/>
  </r>
  <r>
    <s v="17990796614480660"/>
    <s v="🚌 La Secretaría de Transporte de la Provincia confirmó que el primero de septiembre será obligatorio el uso de la Tarjeta TIN para abonar el boleto interurbano. La medida fue acordada con las empresas de transporte de la provincia._x000a__x000a_ℹ️ El sistema permite abonar el pasaje en cualquier empresa y facilitar el trabajo de los choferes. Además, se está trabajando para que pueda ser utilizada en el sistema urbano de la ciudad de Córdoba y, junto al Banco de Córdoba, para que también se puedan usar las tarjetas de débito de dicha entidad._x000a__x000a_👉 Si queres saber más podés leer la nota completa en nuestra página web ⏩ www.cucha.com.ar, o a través del link en la bio. 📲_x000a__x000a_#Cuchá"/>
    <s v="https://www.instagram.com/p/CvQoy1Rxe2n/"/>
    <x v="1"/>
    <n v="0"/>
    <x v="25"/>
    <x v="6"/>
    <x v="42"/>
    <m/>
    <n v="934"/>
    <n v="23"/>
    <n v="2"/>
    <n v="0"/>
    <n v="4"/>
    <m/>
    <n v="29"/>
    <n v="3.1049250535331901E-2"/>
    <n v="20"/>
  </r>
  <r>
    <s v="18018142024640200"/>
    <s v="🗒️ 57 años de &quot;La noche de los Bastones Largos&quot;_x000a__x000a_🔥 El 29 de julio de 1966 quedó grabado en la historia de Argentina como una de las jornadas más oscuras para la educación pública. En ese día, la dictadura de Juan Carlos Onganía intervino las universidades nacionales, enfrentándose a la resistencia de estudiantes, docentes y autoridades que se unieron en una lucha por la autonomía universitaria._x000a__x000a_🔹 Aquella noche, la violencia se desató en cinco facultades de la UBA. La Guardia de Infantería de la Policía Federal recurrió a la represión con bastones largos atacando a numerosas autoridades universitarias, docentes, estudiantes y graduados al momento de salir de los edificios._x000a__x000a_🔬Esto marcó el inicio de un oscuro período de persecuciones, despidos y renuncias en la Universidad de Buenos Aires, resultando en la mayor emigración de científicos e investigadores argentinos en toda la historia._x000a__x000a_🧑‍🔬 A pesar de todo, la resistencia a la intervención en las universidades y la lucha por su autonomía y gratuidad permitieron que el sistema de ciencia y tecnología de nuestro país sostuviera como principio fundamental la calidad de la educación pública, alzándose como una bandera irrenunciable ✊_x000a__x000a_Leé la nota completa en cucha.com.ar"/>
    <s v="https://www.instagram.com/p/CvSK-f-u7Hk/"/>
    <x v="0"/>
    <n v="0"/>
    <x v="26"/>
    <x v="0"/>
    <x v="43"/>
    <m/>
    <n v="2424"/>
    <n v="291"/>
    <n v="33"/>
    <n v="3"/>
    <n v="19"/>
    <n v="3"/>
    <n v="346"/>
    <n v="0.142739273927393"/>
    <n v="11"/>
  </r>
  <r>
    <s v="18015991705668660"/>
    <s v="⭕ Despidos en el Grupo Gamba_x000a__x000a_📆 El pasado viernes se supo que fueron despedidos seis trabajadores de Cosquín Rock FM y Sonidera, dos de las emisoras que maneja el Grupo Gamba._x000a__x000a_💰 Desde la empresa han buscado llegar a acuerdos económicos para firmar la indemnización y aún no han enviado los correspondientes telegramas de despidos. Ante esta situación, los trabajadores se presentaron hoy a cumplir sus horarios laborales, para evitar ser denunciados por abandono de tarea._x000a__x000a_🚨 Los despidos se dan en un marco de precarización laboral, ya que muchas de estas “radios formula” tienen trabajadores registrados bajo un convenio colectivo que no los representa, como lo es el de espectáculos públicos. _x000a__x000a_📻 Los responsables de Gamba Media son los hermanos Mezza (Federico, Emiliano y Gianinna). Además de Cosquín Rock FM y Sonidera, son propietarios de otras siete emisoras distribuidas en Córdoba, Río Cuarto, Villa María, Carlos Paz, San Francisco y Mar del Plata_x000a__x000a_🔸 El Círculo Sindical de la Prensa y la Comunicación de Córdoba (Cispren) ha publicado un comunicado en el cual repudian el accionar de la empresa, señalando que “se viene repitiendo en otros medios y productoras de Córdoba y el país en las que las y los trabajadores son tratados como material de descarte y como primer fusible ante una situación adversa. Si los márgenes de ganancia bajan o algún número &quot;no cierra&quot;, el ajuste se hace efectivo con peores condiciones laborales o despidos de trabajadores y trabajadoras. Decimos basta de atropellos y maniobras de este tipo&quot;. _x000a__x000a_🔇 Por el momento, tanto Cosquín Rock FM como Sonidera no tienen programación, solo están compartiendo música por el dial._x000a__x000a_#Cuchá"/>
    <s v="https://www.instagram.com/p/CvYOxTFRLNs/"/>
    <x v="1"/>
    <n v="0"/>
    <x v="27"/>
    <x v="2"/>
    <x v="33"/>
    <m/>
    <n v="3739"/>
    <n v="124"/>
    <n v="17"/>
    <n v="0"/>
    <n v="5"/>
    <n v="2"/>
    <n v="146"/>
    <n v="3.9047873763038199E-2"/>
    <n v="19"/>
  </r>
  <r>
    <s v="17993467922116570"/>
    <s v="Una gigantesca cantidad de hielo equivalente al tamaño de la Argentina se desprendió en la Antártida. ❗️ Se trata de hielo marítimo y no continental de 2,6 millones de kilómetros cuadrados que no se recuperaron en el invierno tras los derretimientos del verano. _x000a__x000a_👉 Estas son graves señales de que el cambio climático está deteriorando al “continente blanco”. 😔 Científicos advierten que, a pesar de la habitual reconstrucción de hielo no continental durante el  invierno, esta masa perdida podría no recuperarse nunca más. _x000a__x000a_❄️ Cabe resaltar que, la superficie marina antártica se mueve a ritmo de las estaciones. Entre los meses de enero y febrero cae a sus niveles más bajos, para luego recuperarse y reconstruirse durante el invierno. Actualmente el hielo marítimo cayó a su nivel más bajo de reconstrucción desde que comenzaron los registros hace 45 años._x000a__x000a_#Cuchá"/>
    <s v="https://www.instagram.com/p/CvXSO2DOYqe/"/>
    <x v="1"/>
    <n v="0"/>
    <x v="27"/>
    <x v="2"/>
    <x v="11"/>
    <m/>
    <n v="2190"/>
    <n v="134"/>
    <n v="14"/>
    <n v="2"/>
    <n v="1"/>
    <m/>
    <n v="151"/>
    <n v="6.8949771689497702E-2"/>
    <n v="10"/>
  </r>
  <r>
    <s v="18025537192589160"/>
    <s v="🌱 Cada 1° de agosto se celebra el Día de la Pachamama para honrar, pedir y agradecer a la Madre Tierra. Es una festividad ancestral que nació de la mano de los pueblos originarios de América Latina, principalmente en los andinos como los quechua y aimara. Se trata de una fecha en donde la madre tierra termina su reposo invernal y recibe el alimento, los sahúmos y la música a modo de ofrenda. _x000a__x000a_ℹ️ ¿Por qué la caña con ruda? Si bien el ritual tiene origen en los pueblos de los Andes de Argentina, Bolivia, Ecuador o Perú, se extendió hacia otras regiones. En esa expansión se encontró con costumbres como las de los guaraníes, ubicadas en el noreste del país, principalmente en Misiones y Corrientes. Para combatir las enfermedades propias de la temporada fría (coincidente con agosto), los guaraníes solían recurrir a sus chamanes, quienes preparaban remedios caseros con hierbas medicinales y licores. _x000a__x000a_🔎 Originalmente se utilizaban licores fabricados con chañar, patay, tunas o algarroba, a los que se les agregaba la contrayerba o hierbas medicinales. Con la llegada de los europeos, los componentes fueron mutando. La introducción del cultivo de caña para la fabricación de azúcar, derivó en la producción de aguardiente de caña. A esto se le sumó la llegada de la ruda a América cuyas capacidades medicinales no pasaron desapercibidas._x000a__x000a_📌 La ruda sirve para combatir parásitos, irritación y otros dolores físicos. A sus bondades medicinales, el imaginario guaraní la fue dotando de otras virtudes transformándola en un remedio contra la envidia, la negatividad y la mala suerte. _x000a__x000a_✔️ Para el ritual, se bebe la caña con ruda en ayunas, generalmente al amanecer. La cantidad de bebida y la forma de consumirla varían, pudiendo ser siete sorbos, tres tragos, un trago largo o un vaso completo, mientras se pronuncia la expresión «kusiya, kusiya», que significa «ayúdame, ayúdame». También se acostumbra echar un poco a la tierra, para convidar a la &quot;Pacha&quot;._x000a__x000a_🙌 La caña con ruda es considerada por muchos como una auténtica &quot;vacuna&quot; para afrontar los males del invierno. Es más que una simple bebida, es una manifestación cultural que trasciende generaciones. La nota completa en la web."/>
    <s v="https://www.instagram.com/p/Cva1I6sx4wo/"/>
    <x v="1"/>
    <n v="0"/>
    <x v="28"/>
    <x v="3"/>
    <x v="44"/>
    <m/>
    <n v="2118"/>
    <n v="118"/>
    <n v="18"/>
    <n v="0"/>
    <n v="13"/>
    <n v="1"/>
    <n v="149"/>
    <n v="7.0349386213408902E-2"/>
    <n v="19"/>
  </r>
  <r>
    <s v="17979701906458800"/>
    <s v="Las comunidades originarias marcharon el pasado sábado por la ciudad, denunciando represión en Jujuy y reclamando a las autoridades nacionales soluciones inmediatas. ✅️_x000a__x000a_👉 Los “maloneros” vienen recorriendo todo el país y se dirigen a Capital Federal con el objetivo de que la Corte Suprema de Justicia se pronuncie sobre la inconstitucionalidad de la reforma que quiere imponer Morales en Jujuy. Además, buscan que el Congreso intervenga en la provincia y sancione la ley de Propiedad Comunitaria._x000a__x000a_En su paso por Córdoba, parte de los pueblos comechingones, sanavirones y ranculchen se sumaron a la convocatoria con el objetivo de “detener la represión del caudillo radical y defender los derechos, la cultura y los pueblo que luchan”. 🙌_x000a__x000a_Las organizaciones tienen previsto llegar a la Capital el próximo martes, coincidiendo con el Día de la Pachamama. Además de las peticiones que llevarán ante el Congreso y la Corte Suprema de Justicia, los participantes tienen planeadas actividades culturales, incluida una ceremonia en honor a la Madre Tierra._x000a__x000a_📍 El Tercer Malón de la Paz es una reedición de la lucha que tuvo lugar en 1946, cuando 174 kollas jujeños marcharon hacia Buenos Aires para reclamar por sus tierras. Hoy, 77 años después, los “maloneros” siguen reclamando al Estado que respete sus derechos._x000a__x000a_👉 Podés leer la nota completa en en link de la descripción  o en cucha.com.ar_x000a__x000a_#Cuchá"/>
    <s v="https://www.instagram.com/p/CvZ0FA_u5vZ/"/>
    <x v="0"/>
    <n v="0"/>
    <x v="28"/>
    <x v="3"/>
    <x v="45"/>
    <m/>
    <n v="716"/>
    <n v="80"/>
    <n v="1"/>
    <n v="0"/>
    <n v="1"/>
    <n v="1"/>
    <n v="82"/>
    <n v="0.114525139664804"/>
    <n v="10"/>
  </r>
  <r>
    <s v="18005393941758640"/>
    <s v="La  Facultad de Artes será sede del Foro por la implementación de la Ley de Equidad en los Medios. 📍 El objetivo es avanzar en la implementación de una ley de equidad en la representación de los servicios de comunicacion en todo el territorio nacional. ✅️_x000a__x000a_La convocatoria es de carácter federal, dirigida a organizaciones empresariales, comunitarias, de la sociedad civil y sindicales. A su vez, prevé la participación del estado nacional, provincial y municipal. 🙌_x000a__x000a_🗣 El foro contará con cinco comisiones de trabajo: equidad en el desarrollo de la carrera, inclusión laboral de mujeres y diversidades en los medios de comunicación, estado y medios de comunicación, futuro de la actividad y federalización, y erradicación de la violencia y el acoso en el sector medios de comunicación._x000a__x000a_📆 La apertura será el próximo 3 de agosto, a las 11 horas, en el aula D del pabellón Bolivia, de la Facultad de Artes. El evento es organizado junto al Ministerio de Trabajo y también se realizará en las instalaciones de la Facultad de Ciencias de la Comunicación._x000a__x000a_#Cuchá"/>
    <s v="https://www.instagram.com/p/Cvcb8x2uGH-/"/>
    <x v="1"/>
    <n v="0"/>
    <x v="29"/>
    <x v="4"/>
    <x v="46"/>
    <m/>
    <n v="3920"/>
    <n v="247"/>
    <n v="26"/>
    <n v="2"/>
    <n v="14"/>
    <n v="1"/>
    <n v="289"/>
    <n v="7.3724489795918405E-2"/>
    <n v="10"/>
  </r>
  <r>
    <s v="18374792803011240"/>
    <s v="La semana pasada fue noticia el caso de Trinidad, la joven de 15 años asesinada por dos perros dogos en el barrio Estación Flores. La tragedia suscitó distintos debates sobre la vida de estos animales en las grandes ciudades. En ese marco, pasamos a contarte sobre una herramienta que apunta a la prevención: Huella Animal, la app para regular la tenencia de perros peligrosos._x000a__x000a_ℹ️ La Municipalidad de Córdoba implementó en marzo una ordenanza que regula la tenencia de perros peligrosos y lanzó la app &quot;Huella Animal&quot; para registrar y denunciar animales violentos. Sin embargo, la adopción de la aplicación ha sido baja, con pocas descargas pese a haber sido desarrollada con el acompañamiento del proteccionismo animal y el Colegio de Veterinarios._x000a__x000a_📲 Esta herramienta establece un registro obligatorio de todos los animales peligrosos. La inscripción debe ser realizada por el dueño y el animal recibirá un chip intradérmico. Los ciudadanos cordobeses pueden descargarla a través de Play Store. Ahí podés registrar a tu animal pero también denunciar el de terceros. Para eso hay un botón que permite reclamar por un perro potencialmente peligroso que sea paseado sin los recaudos que prevé la ordenanza -bozal, un largo de correa determinado- o se conoce que no están inscriptos ni tienen chip. _x000a__x000a_🔎 A su vez, la a aplicación ofrece acceso al banco de adopción, en el que tanto los vecinos como las asociaciones proteccionistas pueden cargar los datos de los animales que están buscando hogar. Además, posibilita el cruce de datos para hallar animales perdidos y facilitar a quien encuentre alguno ubicar a su dueño._x000a__x000a_✔️ En relación al reciente ataque de dogos en el barrio Estación Flores, el director de Fauna Doméstica del Ente Biocórdoba, Gastón Citati, confirmó que los perros involucrados no estaban registrados en el sistema. De aquí la importancia de fomentar el uso de herramientas como la app, que permitan generar una mayor conciencia y cumplimiento de la normativa vigente._x000a__x000a_📌 Para aprender más sobre su uso lee la nota completa ingresando al link de la bio o a 👉 www.cucha.com.ar. ▶️"/>
    <s v="https://www.instagram.com/p/CvdWhCAxXtc/"/>
    <x v="1"/>
    <n v="0"/>
    <x v="29"/>
    <x v="4"/>
    <x v="47"/>
    <m/>
    <n v="3499"/>
    <n v="96"/>
    <n v="11"/>
    <n v="23"/>
    <n v="9"/>
    <m/>
    <n v="139"/>
    <n v="3.97256358959703E-2"/>
    <n v="19"/>
  </r>
  <r>
    <s v="18014359327692230"/>
    <s v="📍 Desde 2019 y por ordenanza municipal, Huinca Renancó, una ciudad ubicada al extremo sur de nuestra provincia, lleva adelante una particular acción: plantar un árbol por cada recién nacido. ✅️_x000a__x000a_El programa que lleva por nombre “Un nacimiento, una nueva vida”, hoy lleva plantado más de 2500 árboles en la localidad. 🌳 Con diversidad de especies arbóreas, fueron implantados eucaliptos medicinales, aguaribay, caldenes y algarrobos, entre otras. _x000a__x000a_👉 Esta es una apuesta de la municipalidad que busca recuperar y reforestar espacios verdes y generar conciencia sobre el escenario mundial y el cambio climático con cada recién nacido de la ciudad. 🌱_x000a__x000a_😉 ¿Qué les parece esta iniciativa para reforestar y combatir el cambio climático?, los leemos en los comentarios 👇_x000a__x000a_#Cuchá"/>
    <s v="https://www.instagram.com/p/CvfEkL0OrkZ/"/>
    <x v="1"/>
    <n v="0"/>
    <x v="30"/>
    <x v="5"/>
    <x v="48"/>
    <m/>
    <n v="5955"/>
    <n v="534"/>
    <n v="53"/>
    <n v="9"/>
    <n v="18"/>
    <n v="7"/>
    <n v="614"/>
    <n v="0.10310663308144399"/>
    <n v="11"/>
  </r>
  <r>
    <s v="17996917160033550"/>
    <s v="🟢 Crece el número de interrupciones voluntarias de embarazo en Córdoba_x000a__x000a_🔢 Con la legalización de la interrupción volvuntaria del embarazo también llegaron los registros oficiales. Así, con los datos ya circulando, podemos decir que a nivel nacional en el 2021 se registraron 73.487 casos de los cuales 4.023 fueron en Córdoba. Para el año 2022 el número nacional subió a 96.664 abortos, mientras que en Córdoba se registraron 4.574. Estos números muestran un crecimiento del 21% nacional, mientras que en la provincia de Córdoba fue del 13%. Sin embargo, en lo que va del primer semestre del 2023 ya se realizaron 3590 interrupciones de embarazo en el sistema de salud provincial. De esta manera, se espera que a fin de año el porcentaje incremente notablemente._x000a__x000a_🏥 Desde el Ministerio de Salud de la provincia señalan que con la implementación de la Ley se avanzó en lograr que la atención ahora se garantice desde el sistema de salud y que, en palabras de funcionarios de la cartera de salud “estamos evitando muchas situaciones de mortandad”._x000a__x000a_👉 Si queres saber más, te invitamos a leer la nota en cucha.com.ar, o ingresar al link a través del link en la bio 📱_x000a__x000a_#Cucha"/>
    <s v="https://www.instagram.com/p/Cvf6-iVRQaO/"/>
    <x v="1"/>
    <n v="0"/>
    <x v="30"/>
    <x v="5"/>
    <x v="49"/>
    <m/>
    <n v="3360"/>
    <n v="177"/>
    <n v="22"/>
    <n v="1"/>
    <n v="14"/>
    <n v="7"/>
    <n v="214"/>
    <n v="6.36904761904762E-2"/>
    <n v="19"/>
  </r>
  <r>
    <s v="17977281932216660"/>
    <s v="✅ Cada 6 de agosto se conmemora la Independencia de nuestro hermano país de Bolivia y, en ese marco, habrá distintas celebraciones este fin de semana en la ciudad de Córdoba, de las que se puede participar._x000a__x000a_📌 El sábado se realizará una verbena que iniciará en Plaza San Martín y finalizará en la de la Intendencia. Una verbena es un festejo popular que integra a la comunidad, generalmente de un barrio, con baile, música, comparsas, comida y bebidas, convirtiéndolas en una expresión cultural propia. Este evento cuenta con el apoyo del consulado y de AFOBOC (Agrupaciones Folclóricas Bolivianas en Córdoba). Comenzará a las 20 hs._x000a__x000a_ℹ️ Por otra parte, el domingo se realizará la Velada Cultural Aniversario por la Independencia de Bolivia en la UNC. Este evento propone conocer y conmemorar la cultura boliviana a través de la diversidad de danzas y música. Será a las 20 hs en la Sala de las Américas, ubicada en el Pabellón Argentina, con entrada libre y gratuita. La actividad es organizada por Cultura de Extensión Universitaria y AFOBOC._x000a__x000a_#Cuchá"/>
    <s v="https://www.instagram.com/p/CvhdSSlu-xs/"/>
    <x v="1"/>
    <n v="0"/>
    <x v="31"/>
    <x v="6"/>
    <x v="50"/>
    <m/>
    <n v="6260"/>
    <n v="429"/>
    <n v="98"/>
    <n v="17"/>
    <n v="18"/>
    <n v="6"/>
    <n v="562"/>
    <n v="8.9776357827476005E-2"/>
    <n v="9"/>
  </r>
  <r>
    <s v="18046182142442472"/>
    <s v="🔬 Científicos de la UNC y el Conicet revelaron la presencia de plaguicidas, hidrocarburos, fármacos y microplásticos en las cuencas del Suquía y el Ctalamochita. _x000a__x000a_🧫 Los microcontaminantes son compuestos no deseados presentes en el medio ambiente, y aunque su concentración es baja, pueden ser peligrosos debido a su persistencia y capacidad de bioacumulación._x000a__x000a_🏞️ Los estudios realizados en la provincia encontraron plaguicidas en ambas cuencas, con un 45% en el río Suquía y 30% en el río Ctalamochita. Además, detectaron riesgos altos por productos farmacéuticos en el Suquía y moderados en el Ctalamochita, así como un riesgo medio por cianotoxinas en el embalse San Roque, especialmente en temporada de lluvias. _x000a__x000a_🌎 Tal como mencionan en el informe, la contaminación de recursos de agua dulce ha aumentado globalmente debido al crecimiento poblacional, la expansión agrícola, la cría intensiva de animales y el desarrollo industrial. Estos factores han afectado la biota acuática, incluidos los organismos que sirven como alimento. _x000a__x000a_🧑‍🔬 El estudio identificó además que los plaguicidas representan un alto riesgo en ambas cuencas, especialmente en el Suquía aguas abajo de la planta de tratamiento de aguas residuales de la ciudad de Córdoba."/>
    <s v="https://www.instagram.com/p/CviggEjxWSH/"/>
    <x v="1"/>
    <n v="0"/>
    <x v="31"/>
    <x v="6"/>
    <x v="51"/>
    <m/>
    <n v="2398"/>
    <n v="96"/>
    <n v="5"/>
    <n v="0"/>
    <n v="4"/>
    <n v="1"/>
    <n v="105"/>
    <n v="4.3786488740617198E-2"/>
    <n v="19"/>
  </r>
  <r>
    <s v="18229216597215728"/>
    <s v="Con la publicación del decreto presidencial en el Boletín Oficial, Argentina reglamentó la Ley de Cannabis. 🌱 Una medida que permite explorar y desarrollar aplicaciones medicinales para humanos y animales en base a la planta de marihuana. 🙌_x000a__x000a_✍️ La ley tiene como objetivo establecer la cadena de producción y comercialización local y con fines de exportación de la planta, las semillas y los productos derivados. ✅️ Esto generaría en los primeros años unos 10 mil puestos de trabajo, lo que pondría en marcha un nuevo sector de la economía nacional. _x000a__x000a_👉 Desde la Agencia Regulatoria del Cannabis Medicinal (ARICCAME), esperan otorgar las primeras 80 licencias de producción antes de fin de año. El objetivo de la institución es arrancar con los emprendimientos que ya tienen la autorización a través del Ministerio de Salud, con prioridad a las pequeñas y medianas empresas, las cooperativas y las economías regionales. _x000a__x000a_#Cuchá"/>
    <s v="https://www.instagram.com/p/CvpMexiOrV4/"/>
    <x v="1"/>
    <n v="0"/>
    <x v="32"/>
    <x v="2"/>
    <x v="52"/>
    <m/>
    <n v="2063"/>
    <n v="168"/>
    <n v="22"/>
    <n v="0"/>
    <n v="6"/>
    <n v="1"/>
    <n v="196"/>
    <n v="9.5007270964614601E-2"/>
    <n v="9"/>
  </r>
  <r>
    <s v="17962242209622190"/>
    <s v="Este mes se pondrá en marcha el &quot;monotributo productivo&quot;, dirigido a trabajadores de la economía informal. El anuncio estuvo a cargo del ministro Sergio Massa, y busca que los trabajadores no registrados ingresen al circuito formal._x000a__x000a_A través de este monotributo, los contribuyentes podrían facturar hasta la actual categoría C del sistema, es decir $970.203 en doce meses móviles. El Estado nacional asumirá el componente de la cuota para el sistema de salud pública. Además, los beneficiarios tendrán cubierto por dos años el componente jubilatorio y podrían acceder a programas oficiales como Remediar. _x000a__x000a_El anuncio se dio en el marco de un acto que los movimientos sociales (Movimiento Evita, Barrios de Pie y la CCC) realizaron en el estadio del club Ferro Carril Oeste. &quot;No vamos a esperar al 10 de diciembre para poner en marcha el monotributo productivo. A fin de agosto lo vamos a hacer en un gran trabajo con todos los movimientos sociales, con un DNU. Lo primero que tenemos que hacer es darle a ese trabajador el derecho a una obra social, un seguro de riesgo de trabajo, aporte jubilatorio&quot;, expresó Massa. _x000a__x000a_Esta medida se suma a otras que el Gobierno nacional prepara para después de las PASO, como refuerzos de ingresos para jubilados y trabajadores y alivio fiscal para distintos contribuyentes. _x000a__x000a_#Cuchá"/>
    <s v="https://www.instagram.com/p/CvqQjBDRVqT/"/>
    <x v="1"/>
    <n v="0"/>
    <x v="32"/>
    <x v="2"/>
    <x v="53"/>
    <m/>
    <n v="1632"/>
    <n v="45"/>
    <n v="24"/>
    <n v="1"/>
    <n v="10"/>
    <m/>
    <n v="80"/>
    <n v="4.9019607843137303E-2"/>
    <n v="19"/>
  </r>
  <r>
    <s v="18019266856712472"/>
    <s v="“Me lloré la vida”. Con esa frase Virginia Garrone realizaba su primera entrevista luego de convertirse en campeona mundial de natación en Fukuoka, Japón. 🏆_x000a__x000a_👉 La nadadora, oriunda de Bell Ville, se impuso dentro de la categoría Masters (entre 45 y 49 años) en los 100 metros libres, con un tiempo de 1m02s05. 🏊‍♀️ A su vez, se consagró campeona en los 50 metros mariposa por solo 9 décimas. Ambas victorias hicieron que la cordobesa se subiera a los más alto del podio._x000a__x000a_De gran trayectoria, Virginia Garrone representó al país en las olimpiadas de Sidney 2000. 🥇 También, se convirtió en la primera nadadora en ganar 8 medallas de oro en un sudamericano (Perú 1994) y en la única Argentina en ganar 15 medallas de oro en un Nacional (2002). ✅️_x000a__x000a_#Cuchá"/>
    <s v="https://www.instagram.com/p/Cvr3C2fusS5/"/>
    <x v="1"/>
    <n v="0"/>
    <x v="33"/>
    <x v="3"/>
    <x v="54"/>
    <m/>
    <n v="6087"/>
    <n v="723"/>
    <n v="36"/>
    <n v="18"/>
    <n v="4"/>
    <n v="5"/>
    <n v="781"/>
    <n v="0.128306226384097"/>
    <n v="10"/>
  </r>
  <r>
    <s v="17987216855206080"/>
    <s v="🟢 El sector de las energías renovables mantiene su crecimiento en nuestro país y en los primeros seis meses del 2023 incorporó 253,86 MW al Sistema Argentino de Interconexión (SADI). Este incremento se dio gracias a la puesta en marcha de doce proyectos verdes, ya sean eólicos, solares y de bioenergías. De esta manera la capacidad instalada renovable total del país ya superó ampliamente los 5 GW y alcanzó los 5.393 MW._x000a__x000a_ℹ️ Durante el primer trimestre comenzaron a funcionar en San Juan los parques solares Sierras de Ullum, Sierras de Ullum – B y el parque Cañada Honda. A esto se le sumaron las centrales térmicas a biogás, Bio-Eittor Energy y Bio de Souza, ambas en la provincia de Buenos Aires. _x000a__x000a_✅ Ya en lo que fue el segundo trimestre se sumó el parque Solar Zonda I y Zonda I-B en San Juan y los parques eólicos Pampa Energía III y El Mataco III, en provincia de Buenos Aires. También el Parque Solar Cura Brochero en Córdoba y la central térmica a Biogás de Relleno Sanitario San Martín Norte III de Santa Fe. _x000a__x000a_📌 El próximo paso, según lo planeado, es incorporar 633 MW a través de nuevos proyectos que ya fueron licitados en las últimas semanas por el Gobierno. Para estos se estima que la inversión supera los 2000 millones de dólares. _x000a__x000a_🔎 Lee la nota completa a través del link en la bio o en nuestra página web 👉 www.cucha.com.ar ▶_x000a__x000a_#Cuchá _x000a_#EnergíasRenovables #EnergíaVerde _x000a_#EnergíaEólica #EnergíaSolar #Biodigestor"/>
    <s v="https://www.instagram.com/p/CvszRT6xiim/"/>
    <x v="1"/>
    <n v="0"/>
    <x v="33"/>
    <x v="3"/>
    <x v="47"/>
    <m/>
    <n v="4315"/>
    <n v="133"/>
    <n v="1"/>
    <n v="0"/>
    <n v="8"/>
    <n v="12"/>
    <n v="142"/>
    <n v="3.29084588644264E-2"/>
    <n v="19"/>
  </r>
  <r>
    <s v="18000844366866550"/>
    <s v="Vecinos de la zona sudeste de la capital vienen denunciando desde hace tiempo el vertido y la quema de residuos. 🤬 Un basural a cielo abierto que preocupa por sus efectos contaminantes y por sus consecuencias en la salud. _x000a__x000a_👉 En este marco la Justicia de Córdoba “ordenó inscribir como colectiva y ambiental”, un recurso de amparo impuesto por los vecinos de Manantiales en contra de la Provincia y el Municipio. ✅️_x000a__x000a_Desde el amparo exigen que se disponga de personal suficiente para evitar que ahí se arroje basura y se queme. 💩 Todo esto ocurre en una zona urbana ubicada frente a viviendas residenciales, a metros de la circunvalación. _x000a__x000a_👉 Cabe mencionar que no es la primera vez que la municipalidad y la provincia son intimadas por la justicia. Se trata de una problemática que arrastra varias décadas en distintos puntos de la ciudad._x000a__x000a_#Cuchá"/>
    <s v="https://www.instagram.com/p/Cvua1RuuKzA/"/>
    <x v="1"/>
    <n v="0"/>
    <x v="34"/>
    <x v="4"/>
    <x v="55"/>
    <m/>
    <n v="1136"/>
    <n v="54"/>
    <n v="0"/>
    <n v="0"/>
    <n v="1"/>
    <m/>
    <n v="55"/>
    <n v="4.8415492957746498E-2"/>
    <n v="10"/>
  </r>
  <r>
    <s v="17928398513645820"/>
    <s v="Se trata de la comunidad de Villa Los Aromos, 📍 una localidad ubicada al sur de la capital provincial. Su jefa comunal, Nelly Morales, comunicó -mediante la Resolución Nº 1447- que solo pagará el 65% de los sueldos de la municipalidad. Lo llamativo de esta medida son los motivos para tomar esta decisión: 🙄 la guerra en Ucrania y la deuda con el Fondo Monetario Internacional. A su vez, anticipó que habrá recortes en todas las áreas de la comuna. _x000a__x000a_👉 Nelly Morales, electa en 2019 por Juntos por el Cambio, perdió las últimas elecciones ocupando el cuarto lugar con el 7,3 por ciento de los votos. La jefa comunal fue candidata por el Movimiento de Integración y Desarrollo (MID), partido ligado al precandidato presidencial Javier Milei. _x000a__x000a_#Cuchá"/>
    <s v="https://www.instagram.com/p/CvxB--LutAG/"/>
    <x v="1"/>
    <n v="0"/>
    <x v="35"/>
    <x v="5"/>
    <x v="36"/>
    <m/>
    <n v="7779"/>
    <n v="458"/>
    <n v="290"/>
    <n v="63"/>
    <n v="39"/>
    <n v="4"/>
    <n v="850"/>
    <n v="0.109268543514591"/>
    <n v="10"/>
  </r>
  <r>
    <s v="17988894125056930"/>
    <s v="🎊 Pasados ya los comicios provinciales y municipales, los cordobeses nuevamente deben decidir representantes, pero esta vez a nivel nacional. El domingo 13 de agosto se celebrarán las elecciones Primarias, Abiertas, Simultáneas y Obligatorias (PASO), que definirán los candidatos que disputarán las elecciones generales el 22 de octubre. _x000a__x000a_☑️ Si bien todas las miradas están puestas en la contienda por la presidencia y vicepresidencia, no es lo único que se define el próximo domingo, ya que los electores también deben decidir, en toda la Argentina, a los representantes al Parlamento del Mercosur y, en Córdoba, Diputados Nacionales y Parlamentarios Regionales del Mercosur. _x000a__x000a_🗳️ En el cuarto oscuro habrá más de 30 boletas diferentes, pero no todas contienen los cuatro tramos. Además, varios frentes presentan diferentes listas para definir quienes competirán en las generales._x000a__x000a_🤔 ¿Quiénes se presentan? ¿Cómo y dónde voto?_x000a__x000a_👉 Toda la información que necesitas para el próximo domingo en cucha.com.ar (link en la bio)."/>
    <s v="https://www.instagram.com/p/Cvx-LZcJOb9/"/>
    <x v="0"/>
    <n v="0"/>
    <x v="35"/>
    <x v="5"/>
    <x v="56"/>
    <m/>
    <n v="964"/>
    <n v="49"/>
    <n v="2"/>
    <n v="1"/>
    <n v="3"/>
    <m/>
    <n v="55"/>
    <n v="5.7053941908713698E-2"/>
    <n v="19"/>
  </r>
  <r>
    <s v="17945281577572070"/>
    <s v="🔎 El golpe de estado en Níger alejó del poder a un gobierno pro europeo y dejó a África al borde de una guerra. Los nuevos mandatarios frenaron las exportaciones de uranio y oro, y con un discurso en defensa de los intereses nacionales ganaron gran popularidad entre la población. ℹ️ Se trata de la cuarta ex-colonia francesa que cambia su gobierno en los últimos meses, y despierta el alerta europea. Francia y Estados Unidos ya aplicaron sanciones y presionan a la Comunidad de Estados Africanos para que realice una intervención militar que devuelva el poder al antiguo gobernante. 📌 Países como Mali, Guinea-Bissau y Burkina Faso anunciaron que saldrían en caso de ataque, saldrían en defensa de Níger. 💬 La influencia de Rusia y China en el continente. Todo lo que necesitás saber sobre un conflicto con implicancias globales, en este nuevo artículo de Adrían Tuninetti. Lee la nota completa a través del link de la bio o en nuestra página 👉 www.cucha.com.ar. ✔️_x000a__x000a_#Cuchá _x000a_#Níger #África"/>
    <s v="https://www.instagram.com/p/Cv0pUp_R0VW/"/>
    <x v="0"/>
    <n v="0"/>
    <x v="36"/>
    <x v="6"/>
    <x v="57"/>
    <m/>
    <n v="3660"/>
    <n v="305"/>
    <n v="41"/>
    <n v="4"/>
    <n v="17"/>
    <n v="1"/>
    <n v="367"/>
    <n v="0.100273224043716"/>
    <n v="20"/>
  </r>
  <r>
    <s v="17967300962606210"/>
    <s v="Unos 150 repartidores cordobeses autoconvocados, que trabajan para empresas tercerizadas por la multinacional, reclamaron una actualización salarial. Además, indican que aumentó la cantidad de entregas diarias, por lo que se extendió la jornada laboral. A esta situación también se suma el despido sin causa de uno de los trabajadores. _x000a__x000a_Luego de la protesta, lograron que el jornal pase de $13.500 a $18.000, pero que sigue estando lejos de los $25.000 diarios que cobran los repartidores de Buenos Aires. Desde el grupo de autoconvocados denunciaron presiones por parte de las empresas para que &quot;recuperen el tiempo perdido&quot;, por lo que decidieron realizar una presentación ante el Ministerio de Trabajo. El objetivo es conformar una mesa de negociación junto con los empresarios. _x000a__x000a_Leé la nota completa en nuestra web, www.cucha.com.ar, o ingresá desde el link de nuestra bio._x000a__x000a_#Cuchá"/>
    <s v="https://www.instagram.com/p/Cvzrl_yOOry/"/>
    <x v="1"/>
    <n v="0"/>
    <x v="36"/>
    <x v="6"/>
    <x v="58"/>
    <m/>
    <n v="1655"/>
    <n v="72"/>
    <n v="4"/>
    <n v="2"/>
    <n v="1"/>
    <m/>
    <n v="79"/>
    <n v="4.7734138972809703E-2"/>
    <n v="11"/>
  </r>
  <r>
    <s v="17930150594639300"/>
    <s v="Miles de personas se manifestaron hoy en el obelisco para pedir justicia por la muerte del periodista Facundo Molares a manos de la Policía de la Ciudad de Buenos Aires. Molares se encontraba ayer participando de una pequeña manifestación que fue fuertemente reprimida. En distintos videos quedó registrado cómo Molares, de 47 años, era mantenido por efectivos policiales contra el piso mientras se descompensaba, imágenes que recordaron al crimen de George Floyd. Finalmente, el SAME lo trasladó al Hospital Ramos Mejía, donde se constató su fallecimiento._x000a__x000a_Familiares, amigos y organizaciones sindicales, sociales y de derechos humanos se congregaron hoy para pedir justicia. Por lo pronto, la fiscal Marcel Sánchez, a cargo de la Fiscalía Nacional en lo Criminal y Correccional 30, apartó a la Policía de la Ciudad de la investigación. Además, ordenó identificar a todos los efectivos implicados en el operativo y solicitó las cámaras de seguridad del área afectada._x000a__x000a_El pedido de justicia terminó con incidentes, después de que encapuchados se apartaran del grupo para rrojar piedras contra el Centro de Monitoreo de la policía porteña. Los mismos manifestantes terminaron expulsando al grupo de encapuchados, que nadie reconocía y que se sospecha que pueden haber sido infiltrados para generar disturbios, como lamentablemente suele suceder._x000a__x000a_#Cuchá"/>
    <s v="https://www.instagram.com/reel/Cv0CWwlssDg/"/>
    <x v="2"/>
    <n v="28"/>
    <x v="36"/>
    <x v="6"/>
    <x v="59"/>
    <m/>
    <n v="1394"/>
    <n v="101"/>
    <n v="0"/>
    <n v="0"/>
    <n v="2"/>
    <m/>
    <n v="103"/>
    <n v="7.3888091822094701E-2"/>
    <n v="14"/>
  </r>
  <r>
    <s v="18374264788030340"/>
    <s v="A mediados de julio, el intendente de Cruz del Eje, Claudio Farías, fue imputado por violencia de género. Su ex pareja denunció que la había atacado, por lo que un fiscal determinó su imputación por lesiones leves calificadas por mediar una relación de pareja._x000a__x000a_Unos días después, el Concejo Deliberante de la ciudad decidió aprobar la licencia solicitada por Farías. Además, realizaron distintos pedidos de informes a la fiscalía._x000a__x000a_Esta semana, la víctima agregó que el mismo día del ataque Farías también la encerró durante varias horas en su casa. De esta manera, el fiscal decidió ampliar la imputación, sumando privación ilegítima de la libertad. Además, la querella sostiene que el intendente no cumplió con la orden de restricción. _x000a__x000a_A raíz de este hecho, otra ex pareja de Farías, con quien mantuvo una relación entre 2016 y 2020, se presentó en la Justicia para radicar una segunda denuncia. La mujer era empleada del municipio e indica que, además de sufrir violencia de género, Farías la amenazó con despedirla. También denuncia privación de la libertad y abuso de poder. _x000a__x000a_Ambas denuncias tienen puntos en común. Y de avanzar con la causa, el intendente de Cruz del Eje se enfrenta a una condena de ocho años de prisión. _x000a__x000a_#Cuchá"/>
    <s v="https://www.instagram.com/p/Cv2PEEGOh7n/"/>
    <x v="1"/>
    <n v="0"/>
    <x v="37"/>
    <x v="0"/>
    <x v="60"/>
    <m/>
    <n v="2738"/>
    <n v="133"/>
    <n v="16"/>
    <n v="0"/>
    <n v="3"/>
    <m/>
    <n v="152"/>
    <n v="5.5514974433893402E-2"/>
    <n v="11"/>
  </r>
  <r>
    <s v="18008459413869530"/>
    <s v="Un equipo de docentes e investigadores de la Facultad de Ciencias Sociales de la UNC analizó dos encuestas sobre política nacional, para comprender los motivos que llevaron a apoyar al líder de La Libertad Avanza. Según el estudio, el crecimiento de la ultraderecha en nuestro país tiene lugar en sectores de la sociedad que no se sienten representados por las dos coaliciones mayoritarias y que expresan un rechazo a la clase política, a las figuras de los centrales partidos y sobre todo a la idea de que la política tradicional &quot;no sirve para nada&quot;._x000a__x000a_Las conclusiones indican que las personas que apoyan a Milei lo hacen por diferentes razones: “por disconformidad con el resto de los partidos”, porque están “hartas de la política y el Estado”, “para acabar con la casta política”, o porque “acuerdan con las ideas que defiende esa fuerza”. Los resultados también dan cuenta de un rechazo al cobro de impuestos y al aporte de las grandes fortunas, una valoración negativa sobre los vendedores ambulantes y cuidacoches y una sensación de &quot;exceso&quot; sobre los reclamos del feminismo. _x000a__x000a_“Ser simpatizante de Milei está asociado con pensar que actualmente la política es inútil y no sirve para nada, y además con tener rabia e intolerancia hacia quienes dirigen los principales partidos políticos. En ese sentido, podemos decir que una gran mayoría de libertarios y libertarias son anti dirigentes de partidos mayoritarios, y muestran desencanto y desilusión hacia la actividad política en general”, asegura Valeria Brusco, politóloga y docente de la UNC._x000a__x000a_“En los datos obtenidos vemos que el programa de LLA no es compartido del todo por sus simpatizantes. Esa falta de coincidencia muestra que no se trata de una identidad política consolidada, sino más bien de un proceso de identificación política en construcción, no cerrada”, apunta Brusco. En ese sentido precisa que en esa fuerza conviven elementos contradictorios, por ejemplo, democráticos y antidemocráticos, al mismo tiempo. Y advierte que, aun cuando se trate de identidades políticas precarias y en construcción, puede ser peligroso minimizarlas. _x000a__x000a_Leé la nota completa en el link de nuestra bio o ingresá a www.cucha.com.ar. _x000a__x000a_#Cuchá"/>
    <s v="https://www.instagram.com/p/Cv8WbFYx0Iw/"/>
    <x v="1"/>
    <n v="0"/>
    <x v="38"/>
    <x v="2"/>
    <x v="61"/>
    <m/>
    <n v="8537"/>
    <n v="594"/>
    <n v="250"/>
    <n v="34"/>
    <n v="125"/>
    <n v="16"/>
    <n v="1003"/>
    <n v="0.117488579126157"/>
    <n v="20"/>
  </r>
  <r>
    <s v="18000355925007610"/>
    <s v="Se realizó una nueva Primaria Abierta Simultánea y Obligatoria (PASO), 🗳 con el objetivo de definir los candidatos y candidatas a presidente y vicepresidente para disputar en las elecciones generales. ✅️_x000a__x000a_Estaban habilitados para votar 34 millones de argentinos. De los cuales concurrieron a las urnas el 69,62% del padrón electoral. 📈 Cabe resaltar que los votos afirmativos fueron 22.539.543, mientras que el voto en blanco fue de 1.148.342 (4,78% del padrón). _x000a__x000a_👉 La gran sorpresa de la jornada fue para la fuerza La Libertad Avanza, conducida por Javier Milei. Espacio que cosechó el 30,4% (7 millones de votos) y le permitió quedar primero en un escenario político de tercios. _x000a__x000a_Entrá a cucha.com.ar o al link de la descripción para leer la nota completa y te contamos todos los números de la elección nacional. 🙌_x000a__x000a_#Cuchá"/>
    <s v="https://www.instagram.com/p/Cv7gf0Muf6o/"/>
    <x v="0"/>
    <n v="0"/>
    <x v="38"/>
    <x v="2"/>
    <x v="62"/>
    <m/>
    <n v="3370"/>
    <n v="208"/>
    <n v="23"/>
    <n v="4"/>
    <n v="7"/>
    <n v="1"/>
    <n v="242"/>
    <n v="7.1810089020771503E-2"/>
    <n v="12"/>
  </r>
  <r>
    <s v="17993490164287220"/>
    <s v="🟢 Cañada del Sauce es un pequeño poblado enclavado en las Sierras Grandes, al sudoeste del Valle de Calamuchita. Está atravesada por el Río Quillinzo y rodeada de bosques de espinillos, molles y cocos que hacen de este lugar un paraíso natural, pero también una importante reserva y cuenca hídrica. Allí, la comuna presentó recientemente un amparo contra una desarrollista inmobiliaria que incumple la ley, poniendo a la venta terrenos en un área protegida. Además del daño ambiental, se teme que puedan estar estafando a los compradores._x000a__x000a_ℹ️ Son 360 hectáreas, con lotes desde 375 metros cuadrados, es decir miles de terrenos para viviendas en una zona serrana protegida, lo que representa más del 60% de la superficie de la localidad, y no cuenta con servicios. Pese a las repetidas denuncias, la desarrollista no se detiene y continúa con actividades como tala, desmonte, movimientos de suelo y apertura de calles, incluso se han sacado pircas históricas. Si bien la Policía Ambiental intervino en algunas ocasiones, la conducta no cesa._x000a__x000a_✅ La localidad de Cañada del Sauce se encuentra a unos 25 kilómetros de La Cruz y Río de los Sauces, y no tiene más de 150 habitantes estables. Un desarrollo inmobiliario de esta magnitud, no solo destruye el recurso natural en el origen de un acuífero sumamente importante, sino que deteriora la vida del pueblo. Además, se vuelve muy difícil para una comuna de ese tamaño abastecer de infraestructura y servicios a un loteo tan grande._x000a__x000a_▶️ Conocé más leyendo la nota completa. Podés hacer click en el link de la bio o ingresar a nuestra página web 👉 www.cucha.com.ar. _x000a__x000a_#Cuchá _x000a_#CañadaDelSauce #Calamuchita"/>
    <s v="https://www.instagram.com/p/Cv-4zi_ReUr/"/>
    <x v="0"/>
    <n v="0"/>
    <x v="39"/>
    <x v="3"/>
    <x v="63"/>
    <m/>
    <n v="2379"/>
    <n v="224"/>
    <n v="14"/>
    <n v="4"/>
    <n v="1"/>
    <n v="2"/>
    <n v="243"/>
    <n v="0.102143757881463"/>
    <n v="19"/>
  </r>
  <r>
    <s v="17998197137052900"/>
    <s v="💡 El Ministerio de Industria, Comercio y Minería de la Provincia, en colaboración con la Secretaría de Comercio y la Municipalidad de Río Cuarto, lanzaron el programa Incubacor, con el cual buscan la transformación de ideas productivas en pymes. _x000a__x000a_👨‍💻 La convocatoria estará abierta hasta el 26 de agosto. Durante este período se recibirán propuestas e ideas que serán seleccionadas para iniciar el proceso de incubación a partir del próximo 13 de septiembre, una vez completada la validación técnica y comercial._x000a__x000a_☑️ Los proyectos deben ser desarrollados en la provincia de Córdoba y tener como objetivo la creación de empresas en base tecnológica, deportivas, audiovisuales y aquellas que impliquen el agregado de valor en origen y fuentes de energías alternativas. Por otro lado, las ideas no deben degradar el ambiente, violar la propiedad intelectual o tener como finalidad su uso en la industria bélica._x000a__x000a_✨ Los seleccionados recibirán asesoramiento, capacitación, asistencia y mentoría personalizada por parte de profesionales, con el fin de llevar cada idea innovadora hasta un concepto definido en términos de viabilidad y puesta en marcha, culminando en su ejecución definitiva._x000a__x000a_👉 Para obtener más información, se puede visitar el sitio web desarrolloeconomicoriocuarto.gob.ar."/>
    <s v="https://www.instagram.com/p/Cv932zEu83L/"/>
    <x v="1"/>
    <n v="0"/>
    <x v="39"/>
    <x v="3"/>
    <x v="64"/>
    <m/>
    <n v="789"/>
    <n v="25"/>
    <n v="0"/>
    <n v="0"/>
    <n v="0"/>
    <m/>
    <n v="25"/>
    <n v="3.1685678073510803E-2"/>
    <n v="10"/>
  </r>
  <r>
    <s v="18300548590141312"/>
    <s v="🗞️ Retiran quioscos de diarios y revistas abandonados_x000a__x000a_🪚 Desde la Municipalidad comenzaron a retirar los puestos de diarios que están fuera de funcionamiento. De los 400 puestos, ya se han retirado 30 y faltan unos 70 más._x000a__x000a_📬 Antes de ser retirados, el municipio emplazó a sus dueños para que renueven la autorización anual. 205 fueron los quioscos que renovaron sus permisos, mientras que otros 22 están en trámite. _x000a__x000a_🏗️ Es la Subsecretaría de Fiscalización y Control quién está a cargo del retiro del quiosco, en conjunto con el personal de la Dirección de Higiene Urbana y el ente Córdoba Obras y Servicios._x000a__x000a_🚧 La medida busca contrarrestar el impacto visual, ambiental y estético que estos generan._x000a__x000a_🗣️ Gabriela Guzmán, subsecretaria de Fiscalización y control, señaló que la acción es “muy bien recibida por los vecinos, porque contribuye a mejorar las condiciones de la vía pública y del entorno donde desde hace años se encuentran los escaparates&quot;"/>
    <s v="https://www.instagram.com/p/CwBaRpOx3g1/"/>
    <x v="0"/>
    <n v="0"/>
    <x v="40"/>
    <x v="4"/>
    <x v="65"/>
    <m/>
    <n v="3504"/>
    <n v="215"/>
    <n v="10"/>
    <n v="0"/>
    <n v="7"/>
    <n v="3"/>
    <n v="232"/>
    <n v="6.6210045662100397E-2"/>
    <n v="19"/>
  </r>
  <r>
    <s v="18004549957806000"/>
    <s v="En la ciudad de Córdoba se celebran los 50 años del nacimiento de una estilo que marcaría la cultura popular hasta nuestros tiempos, el hip hop. 💥_x000a__x000a_👉 El 11 de agosto de 1973 fue el día donde comenzó todo. Clive Cambell, conocido como DJ Kool Herc, realizó una fiesta en la avenida Sedgwick 1520 para unas 50 personas. ✅️ Un músico, hasta ese momento, desconocido fuera del Bronx, esa tarde pinchó discos de soul y funk pero alargando los beats instrumentales de las canciones mientras rapeaba encima de las pistas. El rap, el grafiti y el breaking serían los puntapiés iniciales para darle vida al movimiento hip hop. _x000a__x000a_🎛 Para que el hip hop llegara a la escena local tenemos que esperar hasta finales de los 90, cuando en la ciudad empiezan a surgir los primeros circuitos asociados al rap. Se puede nombrar a Locotes (1996) como la primera formación identificada plenamente con el movimiento. De ahí se desprendió una segunda agrupación, Doble Ache, la cual dio nacimiento a la fiesta “Conexión Hip Hop” en Casa Babylon. 🙌_x000a__x000a_🥳 En homenaje a medio siglo de historia, el próximo 18 de agosto en el Teatro Comedia de la ciudad se celebra “50 años de Hip Hop”, un evento con charlas, cypher de baile, rap y espectáculos. La entrada es libre y gratuita desde las 17 horas._x000a__x000a_#Cuchá"/>
    <s v="https://www.instagram.com/p/CwAd7wlujZL/"/>
    <x v="1"/>
    <n v="0"/>
    <x v="40"/>
    <x v="4"/>
    <x v="66"/>
    <m/>
    <n v="974"/>
    <n v="56"/>
    <n v="3"/>
    <n v="0"/>
    <n v="4"/>
    <n v="1"/>
    <n v="63"/>
    <n v="6.4681724845995894E-2"/>
    <n v="10"/>
  </r>
  <r>
    <s v="17962977683622210"/>
    <s v="Jorge Foa Torres, investigador de CCONFINES, UNVM/CONICET, reflexiona sobre los resultados de las PASO y su significado en un contexto de transformaciones políticas y sociales. En un cambio de época marcado por transformaciones en identidades y representación política, destaca el papel de las emociones en la arena política y advierte sobre la pulsión destructiva en el cambio de época. _x000a__x000a_Leé la nota completa en nuestra web, www.cucha.com.ar, o accedé desde el link de nuestra bio. _x000a__x000a_#Cuchá"/>
    <s v="https://www.instagram.com/p/CwEAla9xMxx/"/>
    <x v="0"/>
    <n v="0"/>
    <x v="41"/>
    <x v="5"/>
    <x v="67"/>
    <m/>
    <n v="3521"/>
    <n v="170"/>
    <n v="21"/>
    <n v="2"/>
    <n v="25"/>
    <n v="8"/>
    <n v="218"/>
    <n v="6.1914228912240798E-2"/>
    <n v="19"/>
  </r>
  <r>
    <s v="18026590276611488"/>
    <s v="Hoy elegimos homenajear al General San Martín recordando su estadía más larga en nuestra provincia. Fue en 1814 que el Libertador de América llegó a la localidad de Saldán, en las Sierras Chicas, donde permaneció por casi tres meses. _x000a__x000a_San Martín pisó por primera vez suelo cordobés el 30 de diciembre de 1813, de paso hacia Tucumán para relevar a Manuel Belgrano en el mando del Ejército del Norte. De allá regresó en 1814, con su estado de salud agravado por el asma crónico y otras enfermedades que padecía. Llegó a la Estancia de Saldán, propiedad de su amigo Eduardo Pérez Bulnes, solo con un edecán, un ayudante que hacía las diligencias._x000a__x000a_Su alejamiento fue estratégico. San Martín esperaba que Martín Miguel de Güemes pudiera hacerse cargo de la defensa del norte para ganar tiempo y desarrollar otro plan: el cruce de los Andes. El Libertador creía que había que organizar una campaña por la independencia distinta, la ruta al Alto Perú estaba condenada al fracaso. Por su estado de salud consiguió que el director supremo Gervasio Posadas lo relevara y, así, se refugió en Saldán. Allí pasó todo el invierno pensando, escribiendo y sosteniendo reuniones con distintas personalidades de la época. Se sabe que se entrevistó por varias horas con el general José María Paz y que recibió a su amigo Tomás Guido, quien venía de dejar su cargo en Chuquisaca. _x000a__x000a_Cuando venció su licencia, en lugar de regresar a Buenos Aires o al norte, pidió ser designado gobernador de Cuyo. Todo da a pensar que durante su estadía en Córdoba había terminado de armar su plan. El 10 de agosto recibe su nombramiento y el 26 de ese mes emprendió el viaje a Mendoza. Abandonó Saldán, lugar al que no volverá más, y por carta le agradeció a Pérez Bulnes la hospitalidad._x000a__x000a_La casona donde se alojó San Martín perteneció a Luis de Tejeda y Guzmán, el primer poeta argentino, quien la adquirió en 1632. Una placa en el lugar lo recuerda. Luego pasó a manos de Pérez Bulnes. La vivienda conserva su estilo arquitectónico original y fue declarado Lugar Histórico Nacional en 1941. Cinco años después, el nogal fue reconocido como Árbol Histórico. Hoy es visitado por colegios, instituciones y público en general._x000a__x000a_#Cuchá"/>
    <s v="https://www.instagram.com/p/CwC_fzpuR5M/"/>
    <x v="1"/>
    <n v="0"/>
    <x v="41"/>
    <x v="5"/>
    <x v="68"/>
    <m/>
    <n v="1102"/>
    <n v="80"/>
    <n v="2"/>
    <n v="1"/>
    <n v="6"/>
    <n v="1"/>
    <n v="89"/>
    <n v="8.0762250453720499E-2"/>
    <n v="10"/>
  </r>
  <r>
    <s v="17899364378778660"/>
    <s v="🐱 Se avistaron cuatro nuevos cachorros de yaguareté en los Esteros del Iberá y ya suman 16 los felinos libres en esa región de Corrientes, que se transforma en la provincia con mayor población de estos animales, superando a Jujuy, Formosa y Chaco._x000a__x000a_📹 Los nuevos ejemplares fueron observados por cámaras trampas que fueron colocadas por científicos del CONICET y personal de la Fundación Rewilding Argentina, después de que los primeros yaguaretés fueran liberados en el Parque Iberá en enero de 2021 tras 70 años de extinción en la zona. Cabe mencionar que el patrón de manchas de los yaguaretés es único para cada ejemplar, lo que facilita su identificación por parte de los investigadores._x000a__x000a_ℹ️ Aunque los números aún puedan parecer bajos, es una especie a la que se la considera en peligro crítico, ya que enfrenta un riesgo extremadamente alto de extinción en estado silvestre, siendo las principales causas la destrucción y degradación de los montes, la caza furtiva y la escasez de presas naturales. En los últimos años muchos ejemplares sobrevivieron en cautiverio para luego reinsertarlos. La población correntina significa el 10% del total argentino (que se calcula en unos 200 ejemplares)._x000a__x000a_✔️ El yaguareté es el mayor felino de América y Monumento Natural argentino. Sin embargo, a lo largo de nuestra historia ha sufrido de una penosa indiferencia, que puede resumirse en dos hechos sintomáticos: uno puede encontrarse en la toponimia del barrio de Tigre, en el norte de la provincia de Buenos Aires, llamado así por la presencia de yaguaretés nadando en los ríos y recorriendo los montes. El otro perdura en el escudo de la selección argentina de rugby, que encierra a un yaguareté, aunque al equipo se le conoce como Los Pumas._x000a__x000a_📌 La recuperación de esta especie en Corrientes abre una esperanza para la conservación de la especie y la biodiversidad de la región. Los yaguaretés cumplen un &quot;rol ecológico&quot; fundamental como depredadores tope, lo que ayuda a regular la distribución y abundancia de otras especies en Iberá, desde otros depredadores hasta herbívoros e incluso especies vegetales._x000a__x000a_#Cuchá #Yaguareté_x000a_#PeligroDeExtinción #Corrientes_x000a_#EsterosDelIberá #ParqueIberá"/>
    <s v="https://www.instagram.com/p/CwFhUMUu35_/"/>
    <x v="1"/>
    <n v="0"/>
    <x v="42"/>
    <x v="6"/>
    <x v="69"/>
    <m/>
    <n v="3059"/>
    <n v="279"/>
    <n v="24"/>
    <n v="3"/>
    <n v="5"/>
    <n v="1"/>
    <n v="311"/>
    <n v="0.101667211507028"/>
    <n v="9"/>
  </r>
  <r>
    <s v="17886591842902100"/>
    <s v="Hoy se fue una parte esencial del bolero nacional y la música popular Argentina. Hasta siempre Chico Novarro. 🥲_x000a__x000a_🎶 Cuenta Conmigo_x000a_Cuando le tengas que encontrar algún motivo_x000a_Si necesitas algo más que conformarte_x000a_Si se te ocurre por ejemplo enamorarte_x000a_Aquí me tienes._x000a_Siempre dispuesto_x000a_A ver el mundo como tú ni lo imaginas_x000a_Si me quieres ver feliz no te animas_x000a_Cierra los ojos al aroma de una rosa_x000a_Mientras mi alma_x000a_¡Te cuenta cosas!...._x000a_Cosas que nunca, te dijeron hasta ahora_x000a_Si eres consciente de la gente que te adora_x000a_De ser un poco la razón de esta canción…._x000a_Y si resulta_x000a_Que no resulta, mi sistema de quererte_x000a_Cuenta conmigo nada más que para siempre_x000a_Y si tuvieras que dejarme_x000a_No te preocupes_x000a_Yo me podría acomodar sin molestarte_x000a_En un rincón donde pudieras acordarte_x000a_Y cuando el tiempo haya pasado_x000a_y tengas ganas en esas ganas_x000a_¡Me encontrarás!_x000a_Y si resulta_x000a_Que no resulta, mi sistema de quererte_x000a_Cuenta conmigo nada más que para siempre_x000a_Y si tuvieras que dejarme_x000a_No te preocupes_x000a_Yo me podría acomodar sin molestarte_x000a_En un rincón donde pudieras acordarte_x000a_Y cuando el tiempo haya pasado_x000a_y tengas ganas en esas ganas_x000a_¡Me encontrarás!_x000a_Cuenta conmigo_x000a_Cuenta conmigo_x000a__x000a_#Cuchá"/>
    <s v="https://www.instagram.com/p/CwF07QaO5tA/"/>
    <x v="1"/>
    <n v="0"/>
    <x v="42"/>
    <x v="6"/>
    <x v="70"/>
    <m/>
    <n v="2584"/>
    <n v="153"/>
    <n v="3"/>
    <n v="2"/>
    <n v="4"/>
    <m/>
    <n v="162"/>
    <n v="6.26934984520124E-2"/>
    <n v="12"/>
  </r>
  <r>
    <s v="18018044605731808"/>
    <s v="🇧🇴 Como cada agosto desde hace 38 años, en Villa El Libertador se lleva a cabo la celebración religiosa más convocante de Córdoba: aquella que honra a la Virgen de Urkupiña, Patrona de la Integración Nacional de Bolivia._x000a__x000a_✨ Esta tradición, que comenzó en los años 80 gracias a las familias bolivianas que trajeron la imagen de la Virgen, se ha convertido en una ceremonia religiosa que congrega a miles de fieles, tejiendo lazos entre las culturas boliviana y argentina._x000a__x000a_💐 Las festividades incluyen nueve misas especiales en la Parroquia Nuestra Señora del Trabajo, culminando en el emotivo cambio de manto de las imágenes que son veneradas tanto en la iglesia como en los hogares de los devotos._x000a__x000a_🎆 Este año, las celebraciones iniciaron el 10 de agosto y finalizarán mañana sábado con una misa a las 9:30 horas, seguida de una procesión por las calles del barrio con bailes, comidas típicas, bendiciones y actividades folclóricas con las que tradicionalmente se honra a la Virgen._x000a__x000a_☑️ ¿De qué se trata esta festividad que hermana a miles de vecinos con música, bailes y oraciones? 👉 En cucha.com.ar la nota completa (link en la bio)"/>
    <s v="https://www.instagram.com/p/CwGpAACx9Oi/"/>
    <x v="0"/>
    <n v="0"/>
    <x v="42"/>
    <x v="6"/>
    <x v="24"/>
    <m/>
    <n v="2322"/>
    <n v="238"/>
    <n v="16"/>
    <n v="5"/>
    <n v="2"/>
    <n v="2"/>
    <n v="261"/>
    <n v="0.112403100775194"/>
    <n v="20"/>
  </r>
  <r>
    <s v="17974784105309690"/>
    <s v="🎬 Habrá Espacio INCAA en Córdoba_x000a__x000a_🎥 El Cine Arte Córdoba quedó inaugurado como Espacio INCAA desde esta semana. Se podrá disfrutar no solo de proyecciones nacionales, sino que tendrán un rol preponderante películas de producción cordobesa. Una gran noticia para el cine local. _x000a__x000a_🍿 El programa nacional funcionará los días jueves y viernes a las 20 hs. Esos días se cobrará una entrada general de $400 y $200 para estudiantes y jubilados._x000a__x000a_👉 Si queres saber más, te invitamos a leer la nota en cucha.com.ar, o ingresar al link a través del link en la bio 📱"/>
    <s v="https://www.instagram.com/p/CwIJcmdOEH3/"/>
    <x v="1"/>
    <n v="0"/>
    <x v="43"/>
    <x v="0"/>
    <x v="71"/>
    <m/>
    <n v="26387"/>
    <n v="1967"/>
    <n v="504"/>
    <n v="32"/>
    <n v="169"/>
    <n v="331"/>
    <n v="2672"/>
    <n v="0.101261985068405"/>
    <n v="10"/>
  </r>
  <r>
    <s v="17850369318012360"/>
    <s v="ℹ️ El Festival Desafiarte cumple 21 años y lo celebra con una agenda llena de actividades. Se trata de una de las más emblemáticas apuestas por la cultura y la inclusión de Córdoba, que continua construyendo espacios de participación artística para personas con discapacidad. Esta edición la programación está conformada con 42 propuestas de artes escénicas, murgas e intervenciones. _x000a__x000a_🎭 Las Artes Escénicas y Títeres tendrán lugar del 22 al 25 de Agosto de 19 a 21hs en el Teatro Real, con cinco propuestas escénicas por día. Entradas por Boletería del Teatro o en www.ventas.autoentrada.com_x000a__x000a_🥁 Las murgas de toda la provincia se presentarán el 22 y 23 de Agosto en la explanada de la Plazoleta del Fundador (27 de Abril 83) de 14 a 18 hs._x000a__x000a_📚 Este año habrá un Foro de Profesores de Artística, que será el martes 29 de Agosto en la Biblioteca Córdoba de 14 a 17hs._x000a__x000a_✔️ Cabe mencionar que el pasado viernes fue la presentación del Festival en la Legislatura de Córdoba, lugar donde se tomaron las imágenes que acompañan la publicación._x000a__x000a_📌 Para más información ingresá a 👉 https://fundaciondesafiarte.org.ar/._x000a__x000a_#Cuchá _x000a_#FestivalDesafiarte2023_x000a_#ArteyDiscapacidad_x000a_#DerechosCulturales"/>
    <s v="https://www.instagram.com/p/CwLwuI-xSPl/"/>
    <x v="0"/>
    <n v="0"/>
    <x v="44"/>
    <x v="1"/>
    <x v="72"/>
    <m/>
    <n v="1232"/>
    <n v="59"/>
    <n v="6"/>
    <n v="0"/>
    <n v="2"/>
    <n v="2"/>
    <n v="67"/>
    <n v="5.4383116883116901E-2"/>
    <n v="19"/>
  </r>
  <r>
    <s v="17982729785514890"/>
    <s v="🎶 Cada 22 de agosto se celebra en todo el mundo el Día Internacional del Folklore. En nuestro país, además, conmemoramos el Día del Folklore Argentino._x000a__x000a_🌎 Esta fecha marca la creación de la palabra &quot;folklore&quot; por parte del arqueólogo inglés William John Thoms, el 22 de agosto de 1846. Etimológicamente, proviene de &quot;folk&quot; (pueblo, gente, raza) y &quot;lore&quot; (saber, conocimiento)._x000a__x000a_🇦🇷 Además, en 1960, en Buenos Aires, tuvo lugar el Primer Congreso Internacional de Folklore, en el que se reunieron representantes de 30 países para establecer esta fecha como el Día del Folklore._x000a__x000a_🎹 Nuestro país tiene una larga lista de artistas que han interpretado con su música y poesía los sentimientos del pueblo y su tierra, utilizando los ritmos tradicionales que emergieron de cada región del país. Uno de ellos es Héctor Roberto Chavero, más conocido como Atahualpa Yupanqui, un emblema de nuestra cultura popular._x000a__x000a_🌄 Don Ata es autor de clásicos como &quot;Luna tucumana&quot;, &quot;Piedra y camino&quot; y &quot;El arriero&quot;, entre otros. Con su guitarra, trascendió las fronteras, convirtiéndose en un símbolo del folclore argentino._x000a__x000a_🔥 Hoy, 22 de agosto, celebramos su legado y a través de sus palabras abrazamos a todos aquellos que cantan al pueblo y sus dolores."/>
    <s v="https://www.instagram.com/reel/CwP4pYOOWNQ/"/>
    <x v="2"/>
    <n v="70"/>
    <x v="45"/>
    <x v="3"/>
    <x v="55"/>
    <m/>
    <n v="10232"/>
    <n v="608"/>
    <n v="128"/>
    <n v="5"/>
    <n v="82"/>
    <n v="45"/>
    <n v="823"/>
    <n v="8.0433932759968699E-2"/>
    <n v="10"/>
  </r>
  <r>
    <s v="18021449677653040"/>
    <s v="▶️ Un equipo de investigación cordobés creó un portal web con información sobre el consumo de sustancias psicoactivas para reducir potenciales riesgos y daños. 📲 Ingresando a consumocuidado.com se pueden encontrar textos de fácil lectura sobre distintas sustancias y sus efectos a nivel cerebral, corporal, psicológico y conductual. ✔️ También una guía de referencia sobre estrategias y pautas para reducir los potenciales daños, así como advertencias sobre cuáles no deberían mezclarse. ℹ️ El sitio también cuenta con un apartado que alerta sobre sustancias alteradas que circulan en el mercado, datos útiles como la ubicación de los centros de salud en Córdoba o dónde hacer testeos de enfermedades de transmisión sexual y brinda acceso a diversas publicaciones científicas sobre la materia. 📌_x000a__x000a_📖 Tradicionalmente, el abordaje de este tema se ha centrado en la prevención del consumo o en el tratamiento de las personas que ya han desarrollado un consumo problemático. ❗ Sin embargo, las cifras oficiales indican que casi la totalidad de las personas jóvenes y adultas han consumido alguna sustancia (legal o ilegal) alguna vez en la vida, pero que un bajo porcentaje requieren tratamiento. 🔎 La reducción de daños surge como una alternativa para abordar el consumo de quienes consumen sustancias de manera recreativa, que no requieren tratamiento y que no están interesadas/os en dejar de consumir._x000a__x000a_🔷 Si querés saber más podés leer la nota completa a través del link en la bio o ingresando a nuestra página web 👉 www.cucha.com.ar. _x000a__x000a_#Cuchá _x000a_#ConSumoCuidado _x000a_#ReducciónDeDaños"/>
    <s v="https://www.instagram.com/p/CwQ5sStRWku/"/>
    <x v="1"/>
    <n v="0"/>
    <x v="45"/>
    <x v="3"/>
    <x v="73"/>
    <m/>
    <n v="6097"/>
    <n v="458"/>
    <n v="126"/>
    <n v="6"/>
    <n v="94"/>
    <n v="26"/>
    <n v="684"/>
    <n v="0.112186321141545"/>
    <n v="19"/>
  </r>
  <r>
    <s v="18024193927618968"/>
    <s v="En una nueva edición de “Música x la Identidad”, Los Pericos realizaron un concierto en homenaje a Sonia Torres, titular de la filial Córdoba de Abuelas de Plaza de Mayo. _x000a__x000a_La banda liderada por Juanchi Baleirón ofreció un recital gratuito en la plazoleta ubicada frente a la sede de Abuelas Córdoba, en el Centro de la ciudad de Córdoba. _x000a__x000a_El ciclo “Música x la Identidad” tiene como objetivo seguir difundiendo la búsqueda de los nietos que faltan, a través de shows gratuitos de diferentes artistas. _x000a__x000a_Si naciste entre 1975 y 1980 y tenés dudas sobre tu identidad, escribí a @abuelas_cordoba._x000a__x000a_#Cuchá #AbuelasDePlazaDeMayo #MusicaXLaIdentidad #LosPericos #DerechosHumanos"/>
    <s v="https://www.instagram.com/reel/CwQPDXsuWOO/"/>
    <x v="2"/>
    <n v="52"/>
    <x v="45"/>
    <x v="3"/>
    <x v="74"/>
    <m/>
    <n v="5373"/>
    <n v="448"/>
    <n v="37"/>
    <n v="2"/>
    <n v="10"/>
    <n v="15"/>
    <n v="497"/>
    <n v="9.2499534710589998E-2"/>
    <n v="13"/>
  </r>
  <r>
    <s v="18244288177202020"/>
    <s v="“Hackear el sistema para su transformación”: bajo este slogan se presenta el Comunicaton 2030. ✅️ Se trata de un hackaton en el que los participantes, reunidos en diversos equipos, deberán realizar el diseño de un producto mínimo viable que responda a una demanda comunicacional de una organización. _x000a__x000a_📢 En este sentido charlamos con Nadir Secco, docente de la Facultad de Artes, quien nos invita a conocer más de qué se trata el Comunicaton 2030. 📍Una iniciativa para trabajar desde la comunicación, el arte y la innovación, los objetivos establecidos por la Agenda 2030 de la ONU en lo que respecta a desarrollo sostenible._x000a__x000a_👉🏽 Si querés leer la entrevista completa  podés hacerlo ingresando a través del link en la bio o ingresando a nuestra página web ➡️ www.cucha.com.ar_x000a__x000a_#Cuchá"/>
    <s v="https://www.instagram.com/p/CwSWw8NuSJN/"/>
    <x v="1"/>
    <n v="0"/>
    <x v="46"/>
    <x v="4"/>
    <x v="75"/>
    <m/>
    <n v="5791"/>
    <n v="230"/>
    <n v="43"/>
    <n v="4"/>
    <n v="18"/>
    <n v="10"/>
    <n v="295"/>
    <n v="5.0941115524089101E-2"/>
    <n v="9"/>
  </r>
  <r>
    <s v="18154408069295032"/>
    <s v="🎹 Pianos al aire libre en la UNC_x000a__x000a_🎓 Desde la sub secretaria de cultura de la UNC organizaron el “Boulevard de los pianos” en el marco del triple festejo:_x000a__x000a_1️⃣ 40 años de democracia_x000a_2️⃣ 450 años de la fundación de la ciudad de Córdoba_x000a_3️⃣ 410 años de la creación de la UNC_x000a__x000a_🤵🏻‍♀️ Pianistas y estudiantes de piano estuvieron tocando piezas musicales en cada uno de los tres pianos instalados a lo largo del Boulevard de la Reforma. Cada piano simbolizaba una de las conmemoraciones, así como el repertorio que se ejecutaba también hizo referencia a las efemérides celebradas._x000a__x000a_🎻 El cierre de la jornada estuvo a cargo de Pachi Herrera junto al ballet Mixtura Andina, en lo que fue una previa a la peña del éxodo jujeño que se realizará el próximo viernes en el comedor universitario._x000a__x000a_#Cucha"/>
    <s v="https://www.instagram.com/reel/CwTdY48Lu8s/"/>
    <x v="2"/>
    <n v="34"/>
    <x v="46"/>
    <x v="4"/>
    <x v="76"/>
    <m/>
    <n v="3221"/>
    <n v="323"/>
    <n v="19"/>
    <n v="5"/>
    <n v="6"/>
    <n v="8"/>
    <n v="353"/>
    <n v="0.109593294008072"/>
    <n v="19"/>
  </r>
  <r>
    <s v="17994237809145960"/>
    <s v="🏘️ La Cámara de Diputados dio media sanción a las modificaciones a la Ley de Alquileres impulsada por Juntos por el Cambio. Los cambios avanzan sobre los artículos que más protegían a los inquilinos:_x000a__x000a_🔶 El plazo de los contratos pasa de 3 a 2 años. Esto significa menor estabilidad y proyección a largo plazo, y menos tiempo para gastos de renovación, comisión inmobiliaria, mudanza o pintura._x000a_🔶 Actualizaciones cuatrimestrales en vez de anuales. Significan tres aumentos al año, cuando la mayoría de las personas no tiene más de dos aperturas de paritarias anuales._x000a_🔶 Aumentos en base a un índice o una combinación de índices acordados entre las partes (propietarios e inquilinos). Es sabido que la relación no es una relación de mercado horizontal, sino que el propietario se encuentra en una posición de superioridad y logra imponer las condiciones._x000a__x000a_ℹ️ En un principio fracasó la derogación total de la ley que pregonaba JxC y La Libertad Avanza. Fue entonces que se impulsaron las modificaciones a la Ley, para lo que se sumó el apoyo de los bloques de Córdoba Federal, Juntos Somos Río Negro y SER._x000a__x000a_📌 La sanción se dio con 125 votos afirmativos contra 112 negativos y ahora el proyecto deberá ser tratado en la Cámara de Senadores. Las distintas agrupaciones de Inquilinos de todo el país manifestaron su preocupación con lo que se aprobó._x000a__x000a_#Cuchá _x000a_#LeyDeAlquileres #Alquileres _x000a_#Inquilinos #Inmobiliarias"/>
    <s v="https://www.instagram.com/p/CwU4OQiOORb/"/>
    <x v="0"/>
    <n v="0"/>
    <x v="47"/>
    <x v="5"/>
    <x v="77"/>
    <m/>
    <n v="6694"/>
    <n v="376"/>
    <n v="173"/>
    <n v="55"/>
    <n v="63"/>
    <n v="4"/>
    <n v="667"/>
    <n v="9.96414699731102E-2"/>
    <n v="8"/>
  </r>
  <r>
    <s v="17901748124831930"/>
    <s v="🀄 Un grupo de docentes y diseñadores rosarinos crearon dos juegos de mesa para revalorizar la flora y la fauna autóctona: Expedición Humedales y Expedición Serrana. La saga continuará con otras ecorregiones argentina. _x000a__x000a_🏞️ La buena recepción de Expedición Humedales, su primer juego, los impulsó a crear otras experiencias para jugar con diferentes ecoregiones de Argentina. Así fue que decidieron el lanzamiento Expedición Serrana, inspirado en las provincias de Córdoba y San Luis. _x000a__x000a_🌿 La soberanía es uno de los ejes centrales en su propuesta: “todos aprendimos lo que es un elefante o un hipopótamo, y no están ni siquiera nuestro continente. Creemos que hay que conocer también lo nuestro: lo local y lo regional”, explican Ignacio Negri y Guillermo García, dos de los creadores._x000a__x000a_💡 El aprendizaje, según comentan, se logra desde el contacto con el otro y el involucramiento en el juego: “hay seños que nos escriben en Instagram y nos dicen, ‘mi alumno lloró porque dice que el aguará guazú está en extinción’. Ese niño no se olvida más de esa especie. Sin darse cuenta, están aprendiendo mientras juega”._x000a__x000a_✨En cada lugar donde presentaron este proyecto fueron elogiados por tratarse de una creativa herramienta para reflexionar sobre el medio ambiente. Su emprendimiento fue declarado de Interés Municipal en Rosario y de interés Nacional por el Congreso de la Nación justamente por su carácter lúdico y pedagógico._x000a__x000a_👉 La entrevista completa a los diseñadores de @coleccion_expediciones en cucha.com.ar 🤳"/>
    <s v="https://www.instagram.com/p/CwWHcFRRuZz/"/>
    <x v="0"/>
    <n v="0"/>
    <x v="47"/>
    <x v="5"/>
    <x v="78"/>
    <m/>
    <n v="1860"/>
    <n v="87"/>
    <n v="18"/>
    <n v="3"/>
    <n v="9"/>
    <n v="1"/>
    <n v="117"/>
    <n v="6.2903225806451593E-2"/>
    <n v="20"/>
  </r>
  <r>
    <s v="17993386463001850"/>
    <s v="El Centro Experimental de la Vivienda Economica (CEVE), un instituto de investigación que depende del CONICET, junto con la Asociación de Vivienda Económica Asociación Civil lanzaron una encuesta para relevar las trayectorias habitacionales de hogares inquilinos. _x000a__x000a_Cada respuesta contribuirá a generar información clara que será utilizada para estudios de CEVE-CONICET-UCC sobre estrategias habitacionales en la ciudad de Córdoba, con el fin de contribuir en la formulación e implementación de mejores políticas habitacionales. Los datos son confidenciales, y se resguarda la identidad y los datos personales de las personas que contribuyan con la investigación._x000a__x000a_La encuesta está dirigida a personas (preferentemente jóvenes hasta 29 años o mujeres) que alquilan de manera permanente (contratos por más de 1 año) en la ciudad de Córdoba._x000a__x000a_Podés responderla desde el link de nuestra bio. _x000a__x000a_#Cuchá"/>
    <s v="https://www.instagram.com/p/CwXw2JRO8xT/"/>
    <x v="1"/>
    <n v="0"/>
    <x v="48"/>
    <x v="6"/>
    <x v="79"/>
    <m/>
    <n v="7751"/>
    <n v="305"/>
    <n v="97"/>
    <n v="7"/>
    <n v="33"/>
    <n v="12"/>
    <n v="442"/>
    <n v="5.70249000129016E-2"/>
    <n v="11"/>
  </r>
  <r>
    <s v="17995631948318220"/>
    <s v="🏟️ Recaudan fondos para pintar el “Lalo” Lacasia_x000a__x000a_💰Un grupo de hinchas de General Paz Juniors están organizaron una rifa para recaudar fondos y poder pintar el estadio del club_x000a__x000a_👨🏻‍🎨 Se juntan los martes y jueves a limpiar y preparar las tribunas para ser pintadas. Los días sábados desde temprano alrededor de 40 hinchas se ponen el overol, sacan los pinceles y trabajan hasta las últimas horas del día pintando cada uno de los escalones del histórico estadio de Barrio Junior._x000a__x000a_👉 Si queres saber más, te invitamos a leer la nota en cucha.com.ar, o ingresar al link a través del link en la bio 📱_x000a__x000a_#Cucha"/>
    <s v="https://www.instagram.com/p/CwaWMmZO7df/"/>
    <x v="0"/>
    <n v="0"/>
    <x v="49"/>
    <x v="0"/>
    <x v="80"/>
    <m/>
    <n v="1698"/>
    <n v="63"/>
    <n v="2"/>
    <n v="0"/>
    <n v="1"/>
    <m/>
    <n v="66"/>
    <n v="3.8869257950529999E-2"/>
    <n v="11"/>
  </r>
  <r>
    <s v="17845684122051690"/>
    <s v="En el marco de los 50 años del golpe militar liderado por Augusto Pinochet, que derrocó al presidente socialista Salvador Allende, el Departamento de Estado de Estados Unidos dio a conocer documentos que confirman que la Casa Blanca conocía de antemano los planes militares._x000a__x000a_Se trata de dos informes diarios recibidos por el presidente Richard Nixon los días 8 y 11 de septiembre de 1973, en los que se analizaba la situación durante las horas previas al golpe de estado, que dio origen a 17 años de dictadura en el país chileno y que dejó un saldo de más de 3000 muertos o desaparecidos. _x000a__x000a_En el documento del 8 de septiembre, los asesores de Nixon avisaron sobre un &quot;posible intento de golpe&quot; contra Salvador Allende, mientras que, en el del 11 de septiembre informaron que varias &quot;unidades militares clave&quot; apoyaban el derrocamiento. En ambos informes también se descata que, según los asesores del presidente Nixon, Allende consideraba que sus seguidores no tenían armas suficientes para hacer frente a las Fuerzas Armadas y que la única solución viable era la política. _x000a__x000a_&quot;El gobierno de los Estados Unidos completó la revisión de desclasificación en respuesta a una solicitud del gobierno de Chile y para permitir una comprensión más profunda de la historia que compartimos. Nos mantenemos comprometidos en trabajar con nuestros socios chilenos para intentar e identificar fuentes de información adicionales de modo de aumentar nuestra conciencia sobre eventos de alto impacto ocurridos a lo largo de la historia que compartimos y fortalecer aún más la importante relación entre nuestros dos países&quot;, explica el comunicado de la Embajada de Estados Unidos en Chile. _x000a__x000a_Desde la Secretaria de Relaciones Exteriores de Chile agradecieron al presidente Joe Biden por la voluntad para desclasificar los archivos. _x000a__x000a_#Cuchá"/>
    <s v="https://www.instagram.com/p/CwgTaRpxutF/"/>
    <x v="1"/>
    <n v="0"/>
    <x v="50"/>
    <x v="2"/>
    <x v="81"/>
    <m/>
    <n v="2033"/>
    <n v="114"/>
    <n v="5"/>
    <n v="6"/>
    <n v="5"/>
    <m/>
    <n v="130"/>
    <n v="6.3944909001475606E-2"/>
    <n v="19"/>
  </r>
  <r>
    <s v="18052309333462088"/>
    <s v="Fue una semana emocionante para el fútbol no vidente nacional. ⚽️ Tanto el combinado femenino como el masculino se consagraron campeones del mundo en sus respectivos torneos. 🏆🏅_x000a__x000a_🙌 En lo que respecta a la selección femenina, las Murciélagas, hicieron historia al consagrarse campeonas en el primer Mundial de la Federación Internacional de Deportes para ciegos, el cual tuvo lugar en Inglaterra. _x000a__x000a_Fue una victoria 2-1 sobre el combinado japonés. La figura del partido fue la cordobesa Yohana Aguilar, quien a su vez fue la encargada de marcar los dos goles del conjunto nacional para levantar la copa mundial. ✅️_x000a__x000a_🦇 En el caso de los Murciélagos, la Copa Mundial se llevó a cabo, también, en Inglaterra y se definió en la tanda de penales contra el conjunto Chino. Fue un partido cerrado en donde ningún equipo sacó ventaja en el tiempo reglamentario, lo que selló un empate 0-0. El penal definitorio quedó en manos del cordobés Nahuel Heredía, quien desató la alegría del conjunto albiceleste. 🥳_x000a__x000a_Cabe destacar que es la tercera conquista en la historia de este equipo que ya había obtenido la copa del mundo en las ediciones 2002 y 2006, respectivamente. 💥_x000a__x000a_👉 Podés leer más ingresando al link de la Bio o en www.cucha.com.ar_x000a__x000a_#Cuchá"/>
    <s v="https://www.instagram.com/p/CwfTuvVuLKc/"/>
    <x v="0"/>
    <n v="0"/>
    <x v="50"/>
    <x v="2"/>
    <x v="82"/>
    <m/>
    <n v="1628"/>
    <n v="252"/>
    <n v="10"/>
    <n v="3"/>
    <n v="1"/>
    <m/>
    <n v="266"/>
    <n v="0.16339066339066299"/>
    <n v="10"/>
  </r>
  <r>
    <s v="17993834264010650"/>
    <s v="🌏 En su última cumbre, los estados miembros de los BRICS (Brasil, Rusia, India, China y Sudáfrica) llegaron a un acuerdo para ampliar el número de países que componen este bloque político económico. De esta manera, desde el primero de enero de 2024 se incorporarán Argentina, Egipto, Arabia Saudita, Irán, Emiratos Árabes Unidos y Etiopía._x000a__x000a_✔️ El ingreso de Argentina plantea una mezcla de desafíos y expectativas sobre los beneficios que puedan existir para la economía nacional. Si bien desde el PRO y La Libertad Avanza se atacó al acuerdo, una mirada no obtusa ni sesgada por los intereses políticos, muestra que el ingreso a los BRICS es una ventana de oportunidades enorme._x000a_Hasta el momento, los BRICS representan el 42% de la población mundial, alrededor del 30% de la superficie terrestre y el 23% del producto interno bruto (PBI). En 2015, el organismo creó el Nuevo Banco de Desarrollo, con la intención de ofrecer una opción distinta al Banco Mundial y al FMI, para que sus estados miembros cuenten con respaldo económico para proyectos específicos._x000a__x000a_ℹ️ Los países que se suman llegan con importantes aportes: Irán, Arabia Saudita y los Emiratos están entre los principales proveedores mundiales de petróleo; Argentina cuenta con importantes reservas de gas, minerales como el litio y su producción alimentaria; por su parte, Etiopía es uno de las economías emergentes que más viene creciendo en África gracias a la agricultura, el gas y grandes explotaciones de metales como oro, tantalio o potasio. Con estos países el bloque pasará a representar el principal PBI mundial, superando de este modo al G7 (Estados Unidos, Japón, Alemania, Reino Unido, Francia, Italia y Canadá) por cerca de dos puntos._x000a__x000a_▶️ Podés leer la nota completa a través del link en la bio o ingresando a nuestra página web 👉 www.cucha.com.ar_x000a__x000a_#Cuchá #BRICS"/>
    <s v="https://www.instagram.com/p/Cwi4EDSRNXm/"/>
    <x v="0"/>
    <n v="0"/>
    <x v="51"/>
    <x v="3"/>
    <x v="83"/>
    <m/>
    <n v="4837"/>
    <n v="304"/>
    <n v="38"/>
    <n v="3"/>
    <n v="28"/>
    <n v="7"/>
    <n v="373"/>
    <n v="7.7113913582799301E-2"/>
    <n v="19"/>
  </r>
  <r>
    <s v="18036141583492088"/>
    <s v="🐵 El músico se encuentra internado desde el miércoles 23 de agosto en el Instituto Modelo de Cardiología, tras sufrir una descompensación a causa de un cuadro isquémico. _x000a__x000a_👉 El sábado, sus hijos confirmaron cuándo le darán el alta médica: _x000a__x000a_💬 “Es muy cabulero, así que quiere pasar agosto, prefiere quedarse en el hospital y salir de alta el 1 de septiembre. Siente que así va a tener un año más de vida”, reveló Carli en diálogo con el medio Cadena 3._x000a__x000a_💬 Si bien el alta médica estaba pautada para los primeros días de esta semana, “se va a quedar unos días más para que siga controlado. Lo están cuidando y mimando demasiado”, señaló Natalia Jimenez._x000a__x000a_La familia además confirmó el diagnóstico, el cual se trata de una obstrucción en la carótida, la cual generó el cuadro isquémico. Si bien por el momento no es operable, no descartan esa posibilidad a futuro. _x000a__x000a_Por otro lado, comentaron sobre su descompensación: “De un momento para el otro se sintió mal, se mareo, sintió un hormigueo en la cara y se fue inmediatamente al cardiológico acompañado de mi mamá”._x000a__x000a_En las últimas horas Natalia compartió un vídeo donde se lo ve caminando por un patio de la clínica, contado con emoción recuerdos de su vida._x000a__x000a_✨¡Pronta recuperación, Mandamás! ✨"/>
    <s v="https://www.instagram.com/p/Cwh6eJguoYp/"/>
    <x v="1"/>
    <n v="0"/>
    <x v="51"/>
    <x v="3"/>
    <x v="84"/>
    <m/>
    <n v="1716"/>
    <n v="105"/>
    <n v="3"/>
    <n v="0"/>
    <n v="0"/>
    <m/>
    <n v="108"/>
    <n v="6.2937062937062999E-2"/>
    <n v="10"/>
  </r>
  <r>
    <s v="18049635760470860"/>
    <s v="🚂 Cada 30 de agosto se celebra el Día del Ferrocarril Argentino en honor al primer viaje de una locomotora en el país. Más de 150 años después de ese hecho, reconstruimos la historia del Tren de las Sierras, uno de los más emblemáticos y pintorescos de nuestra provincia._x000a__x000a_🌄 Lagos, túneles, montes y sierras. El Tren de las Sierras atraviesa una zona de extraordinarios paisajes para unir la ciudad de Córdoba con el Valle de Punilla. Fue inaugurado en 1889 y su recorrido inicial tenía 147 kilómetros, culminando en Cruz del Eje. Por aquellos años se utilizaba como medio de transporte de cargas pero con el correr del tiempo fue apropiándose por los pasajeros. _x000a__x000a_🏞️ Tuvo su auge en las décadas del 50´ y 60´ con varios servicios diarios en coches que partían desde Alta Córdoba. También se prestaba un servicio llamado El Capillense, que unía con una formación integrada por una máquina y vagones de primera clase y turista, la estación del Mitre en la capital cordobesa, con Capilla del Monte, combinando con los trenes que llegaban y partían diariamente desde y hacia Buenos Aires._x000a__x000a_✔️ El Tren cerró con la reestructuración de la red ferroviaria argentina llevada adelante por el gobierno de Carlos Menem, centrada en la liquidación de la estatal Ferrocarriles Argentinos. Sobrevivió algunos años como un tren turístico, concesionado a una empresa que por esos años regentaba el zoológico, pero finalmente fue abandonado. _x000a__x000a_🙌 Recién en 2007 la provincia revirtió el manejo del ramal al gobierno nacional. El 10 de agosto se llevó a cabo la reinauguración del trayecto Rodríguez del Busto -La Calera, reimplantándose el servicio de pasajeros. Posteriormente se habilitó el tramo La Calera - Cosquín, y en 2009 la nueva cabecera de salida del tren pasó a ser la estación Alta Córdoba. Actualmente llega hasta La Cumbre y tiene varias frecuencias diarias a un módico precio. Si nunca lo tomaste, es una paseo imperdible para hacer en cualquier momento del año._x000a__x000a_#Cuchá _x000a_#DíaDelFerrocarril #TrenDeLasSierras"/>
    <s v="https://www.instagram.com/p/CwkoIWVusrr/"/>
    <x v="1"/>
    <n v="0"/>
    <x v="52"/>
    <x v="4"/>
    <x v="85"/>
    <m/>
    <n v="2130"/>
    <n v="139"/>
    <n v="6"/>
    <n v="0"/>
    <n v="11"/>
    <n v="3"/>
    <n v="156"/>
    <n v="7.3239436619718296E-2"/>
    <n v="11"/>
  </r>
  <r>
    <s v="18090625342329112"/>
    <s v="🏗️ Inauguran un Centro de Gestión Ambiental en Villa María_x000a__x000a_🏭 El predio está ubicado en el antiguo vertedero municipal y tiene como objetivo separar el 35% de los residuos de Villa María y Villa Nueva para ser reciclados, agregarles valor y ser reutilizados._x000a__x000a_♻️ Con la puesta en marcha del Centro de Gestión Ambiental (CGA) desde el municipio buscan fomentar la economía circular y dar acabar con los basurales a cielo abierto. Es el primer predio de estas características que se pone en funciones en la provincia_x000a__x000a_🦺 El predio está a cargo de dos cooperativas que desde hace años vienen desarrollando una gran labor al momento de separar, gestionar y revalorizar los residuos sólidos urbanos._x000a__x000a_💰La inversión que permitió llevar adelante este proyecto estuvo garantizada a través del Banco Interamericano de Desarrollo (BID)_x000a__x000a_🎒A la vez que quedó inaugurado un jardín infantil para las niñas y niños de los trabajadores que se desempeñan en el CGA _x000a__x000a_#Cucha #Ambiente"/>
    <s v="https://www.instagram.com/p/CwldyERxBzK/"/>
    <x v="1"/>
    <n v="0"/>
    <x v="52"/>
    <x v="4"/>
    <x v="86"/>
    <m/>
    <n v="1267"/>
    <n v="78"/>
    <n v="8"/>
    <n v="0"/>
    <n v="2"/>
    <n v="1"/>
    <n v="88"/>
    <n v="6.9455406471981104E-2"/>
    <n v="19"/>
  </r>
  <r>
    <s v="17993085062023490"/>
    <s v="📣 María de los Ángeles Verón desapareció el 3 de abril de 2002 en San Miguel de Tucumán. Desde ese día, se han planteado decenas de hipótesis sobre su destino, pero ninguna pista ha logrado dar con el paradero de Marita._x000a__x000a_Después de más de dos décadas, un nuevo rumor ha vuelto a poner en el centro de la atención el caso: en esta ocasión, varios testigos han coincidido en la existencia de fotografías de Marita en una clínica, y todo indica que algunas organizaciones gremiales fueron responsables de que esas imágenes nunca aparecieran._x000a__x000a_Por esta razón, la Justicia Federal de Tucumán ha imputado a dos dirigentes sindicales como sospechosos de ocultar pruebas con las fotos y los documentos que demostrarían que Marita falleció. Se trata de Norberto Manzano y Carlos Alberto Rojas, secretarios generales de la Asociación del Personal Jerárquico del Agua y la Energía (Apjae) a nivel nacional y en Tucumán, respectivamente. Ambos fueron convocados el viernes para prestar declaración indagatoria en los tribunales federales de Tucumán._x000a__x000a_💬 &quot;Se les imputa el delito de encubrimiento, ya que en este caso tienen o han tenido documentación que permitiría conocer el destino final de Marita y no la han aportado a la Justicia&quot;, dijo a Télam Carlos Garmendia, abogado de Susana Trimarco, madre de la joven desaparecida._x000a__x000a_☎️ Para denunciar delitos de trata y explotación, comunicarse a la Línea 145 _x000a_Es anónima y gratuita para orientación, solicitar asistencia y/o denunciar la desaparición de una persona._x000a_Funciona las 24 horas, los 365 días del año._x000a__x000a_👉 Nota completa, en cucha.com.ar (link en la bio) 📲"/>
    <s v="https://www.instagram.com/p/CwoII8xtyV-/"/>
    <x v="0"/>
    <n v="0"/>
    <x v="53"/>
    <x v="5"/>
    <x v="87"/>
    <m/>
    <n v="1857"/>
    <n v="144"/>
    <n v="1"/>
    <n v="0"/>
    <n v="0"/>
    <m/>
    <n v="145"/>
    <n v="7.8082929456112005E-2"/>
    <n v="20"/>
  </r>
  <r>
    <s v="17861696262003560"/>
    <s v="El gobierno de Córdoba en conjunto con empresas del sector privado y organizaciones sociales de la diversidad, anunciaron  la creación de una base de datos que incluye un registro de perfil laboral de personas trans, travestis y no binarias para cubrir la demanda de empleo en el sector privado. _x000a__x000a_En este marco dialogamos con Calixto Angulo, Secretario de Derechos Humanos de la Provincia de Córdoba, quien nos cuenta sobre esta iniciativa intersectorial. _x000a__x000a_Para leer la entrevista completa podés ingresar al link de la bio o a nuestra web  www.cucha.com.ar _x000a__x000a_#Cuchá"/>
    <s v="https://www.instagram.com/reel/CwqkesQxQM7/"/>
    <x v="2"/>
    <n v="72"/>
    <x v="54"/>
    <x v="6"/>
    <x v="18"/>
    <m/>
    <n v="2319"/>
    <n v="46"/>
    <n v="4"/>
    <n v="1"/>
    <n v="0"/>
    <n v="1"/>
    <n v="51"/>
    <n v="2.19922380336352E-2"/>
    <n v="19"/>
  </r>
  <r>
    <s v="17848288158027500"/>
    <s v="Previaje es un programa de preventa turística que reembolsa el 50% del valor del viaje, mediante saldo precargado en una tarjeta de débito. Para jubilados afiliados a PAMI, el reembolso asciende al 70%._x000a__x000a_La quinta edición entra vigencia hoy hasta el 7 de septiembre. Durante esta semana, los interesados deberán realizar las compras de los servicios turísticos en los prestados inscriptos al programa, para viajar desde el 29 de septiembre hasta el 17 de octubre. _x000a__x000a_Una vez realizada la compra del viaje, se debe completar un formulario en previaje.gob.ar y cargar todos los comprobantes. La fecha límite para hacerlo es el 8 de septiembre. El tope máximo de reintegro es de $100.000 para agencias de viaje, alojamiento, vuelos y ómnibus de larga distancia. Para los demás prestadores es de $5000 en total._x000a__x000a_El reembolso del 50% o 70% se realiza en una tarjeta de débito del Banco Nación y el crédito está disponible a partir de la fecha del viaje. Puede utilizarse para pagar servicios turísticos, gastronomía, excursiones, entretenimiento, etc. No es necesario que estos locales estén registrados en Previaje. _x000a__x000a_Puede acceder al beneficio cualquier persona física mayor de 18 años a través de su CUIT o CUIL, que tenga validación de identidad nivel 3 en Mi Argentina y que declare un domicilio en la República Argentina._x000a__x000a_Leé la nota completa en nuestra web, www.cucha.gob.ar, accediendo desde el link de la bio. _x000a__x000a_#Cuchá"/>
    <s v="https://www.instagram.com/p/Cwpu7_auaHE/"/>
    <x v="1"/>
    <n v="0"/>
    <x v="54"/>
    <x v="6"/>
    <x v="60"/>
    <m/>
    <n v="1470"/>
    <n v="40"/>
    <n v="1"/>
    <n v="0"/>
    <n v="10"/>
    <m/>
    <n v="51"/>
    <n v="3.4693877551020401E-2"/>
    <n v="11"/>
  </r>
  <r>
    <s v="18068878348412240"/>
    <s v="🍴El Frente: Gastronomía sin patrón_x000a__x000a_🧑🏽‍🍳 El Frente es un nuevo espacio gastronómico en el cual militantes del Frente de Organizaciones en Lucha (FOL) pueden tener acceso a un trabajo de calidad, sin la necesidad de un jefe. _x000a__x000a_🍝 Ofrecen desayunos y menús diarios de lunes a sábado a precios populares. Una buena propuesta que se suma al circuito gastronómico de la ciudad._x000a__x000a_👉 Si queres saber más, te invitamos a leer la nota en cucha.com.ar, o ingresar al link a través del link en la bio 📱_x000a__x000a_#Cucha #Trabajo #Cooperativa"/>
    <s v="https://www.instagram.com/p/CwsWqTlOEJm/"/>
    <x v="1"/>
    <n v="0"/>
    <x v="55"/>
    <x v="0"/>
    <x v="88"/>
    <m/>
    <n v="11129"/>
    <n v="553"/>
    <n v="69"/>
    <n v="8"/>
    <n v="44"/>
    <n v="41"/>
    <n v="674"/>
    <n v="6.0562494384041703E-2"/>
    <n v="11"/>
  </r>
  <r>
    <s v="18002005489894520"/>
    <s v="Mediante un comunicado de prensa, la Asociación Abuelas de Plaza de Mayo filial Córdoba dio a conocer la resolución de cuatro casos de mujeres asesinadas antes de dar a luz durante la última dictadura cívico militar. En las redes sociales del organismo de Derechos Humanos remarcaron que con esta información ya son 137 los casos resueltos._x000a__x000a_Se trata de Dora Elena Vargas, Olga Liliana Vaccarini, Hilda Margarita Farías y Liliana Girardi, todas embarazadas al momento de su secuestro y posterior asesinato en manos de las fuerzas represivas. La resolución de los casos se dió a partir del cruce de información entre el Equipo Argentino de Antropología Forense (EAAF), la Comisión Nacional por el Derecho a la Identidad (Conadi) y el Poder Judicial. _x000a__x000a_En su comunicado, Abuelas de Plaza de Mayo expresó: “Lamentablemente, no es la primera vez que debemos concluir una búsqueda con este espantoso final. A lo largo de estos casi 46 años de lucha dimos por cerrados 15 casos de mujeres asesinadas antes de dar a luz y hoy debemos sumar a esa lista cuatro más&quot;. _x000a__x000a_#Cuchá"/>
    <s v="https://www.instagram.com/p/CwxWOj_u8go/"/>
    <x v="1"/>
    <n v="0"/>
    <x v="56"/>
    <x v="2"/>
    <x v="89"/>
    <m/>
    <n v="9600"/>
    <n v="645"/>
    <n v="53"/>
    <n v="15"/>
    <n v="35"/>
    <n v="20"/>
    <n v="748"/>
    <n v="7.7916666666666606E-2"/>
    <n v="10"/>
  </r>
  <r>
    <s v="17999036935934070"/>
    <s v="El intendente Martín Llaryora presentó un proyecto de ordenanza al Concejo Deliberante de la ciudad de Córdoba, con el objetivo de fortalecer el control y la regulación de los perros potencialmente peligrosos. Este proyecto busca promover dos aspectos fundamentales: la trazabilidad de estos animales y la tenencia responsable por parte de sus dueños, para garantizar la seguridad de la comunidad._x000a__x000a_El proyecto introduce varias modificaciones y adiciones a las ordenanzas existentes relacionadas, como la creación del Registro Municipal de Perros Potencialmente Peligrosos. Entre las medidas propuestas, se destaca la obligación para los propietarios de obtener una licencia, registrar al animal, contratar un seguro de responsabilidad civil y recibir capacitación en tenencia responsable._x000a__x000a_Además, se establece que los criaderos y establecimientos comerciales que vendan perros peligrosos deben cumplir con requisitos estrictos, incluyendo la entrega de un certificado de salud al comprador y asegurarse de que los nuevos dueños cumplan con los requisitos de tenencia responsable. Los criaderos y los establecimientos comerciales no podrán entregar perros potencialmente peligrosos sin castrar, y los profesionales veterinarios que los atiendan deben instar a los propietarios a registrar a sus animales en la aplicación informática &quot;Huella Animal&quot;._x000a__x000a_En cuanto a las sanciones, la ordenanza establece multas de hasta 250 Unidades Económicas Municipales y el decomiso del animal en caso de incumplimiento de las normas. En caso de reincidencia, las multas se incrementan en un 100%._x000a__x000a_#Cuchá"/>
    <s v="https://www.instagram.com/p/CwyTERmRTez/"/>
    <x v="1"/>
    <n v="0"/>
    <x v="56"/>
    <x v="2"/>
    <x v="90"/>
    <m/>
    <n v="1550"/>
    <n v="66"/>
    <n v="4"/>
    <n v="0"/>
    <n v="2"/>
    <m/>
    <n v="72"/>
    <n v="4.6451612903225803E-2"/>
    <n v="19"/>
  </r>
  <r>
    <s v="17891256221823230"/>
    <s v="🏥 El Centro Argentino de Protonterapia (CeArP) es el primero de su tipo en toda América Latina y está entre los primeros 20 del mundo, poniendo a la radioterapia argentina en la élite mundial. La protonterapia es una novedosa técnica, indicada para tratar tumores sólidos de difícil acceso o cáncer pediátrico, permitiendo realizar un tratamiento con mayor precisión y produciendo menos efectos secundarios que los rayos tradicionales. _x000a__x000a_▶️ El CeArP ocupa un edificio de unos 8 mil metros cuadrados en un predio del barrio porteño de Agronomía sobre la avenida Nazca, a pocos metros del actual Instituto de Oncología Ángel Roffo y colindante a la Fundación Centro de Diagnóstico Nuclear, creando un gran polo oncológico. El nuevo complejo espera recibir a sus primeros pacientes en 2024 y si bien allí se brindará todo tipo de tratamientos oncológicos utilizando equipos de última generación, la mayor innovación serán las dos salas de protonterapia. El modernísimo centro dispone también de ochos laboratorios distribuidos en dos plantas._x000a__x000a_ℹ️ Cabe destacar que la protonterapia brinda una precisión milimétrica en el tratamiento de determinados tumores, como los pediátricos, los del sistema nervioso central, los resistentes a la radioterapia estándar, los que se encuentran ubicados en las proximidades de órganos sensibles como el corazón, y aquellos no operables ubicados en la cabeza o el cuello, entre otras patologías. Su ejercicio requiere de instalaciones con una tecnología más compleja y equipos de un volumen y peso considerables, por eso se construyó todo el edificio desde cero. Por ejemplo, una de las principales máquinas es el ciclotrón Proteus Plus, que pesa 230 toneladas, tiene unos 4,5 metros de diámetro y fue provisto por la empresa belga Ion Beam Applications (IBA)._x000a__x000a_✔️ Se estima que 120 pacientes por millón de habitantes por año se podrían beneficiar con esta técnica ➡ sólo en la Argentina, el número potencial de pacientes candidatos a este tratamiento asciende a 5.200 por año._x000a__x000a_#Cuchá #Salud_x000a_#Protonterapia #Cearp"/>
    <s v="https://www.instagram.com/p/Cw05R8Ex-4Q/"/>
    <x v="0"/>
    <n v="0"/>
    <x v="57"/>
    <x v="3"/>
    <x v="91"/>
    <m/>
    <n v="7380"/>
    <n v="388"/>
    <n v="33"/>
    <n v="2"/>
    <n v="30"/>
    <n v="21"/>
    <n v="453"/>
    <n v="6.1382113821138201E-2"/>
    <n v="19"/>
  </r>
  <r>
    <s v="17970570629534250"/>
    <s v="🇦🇷 El próximo mes se realizará el debate presidencial 2023, y la Cámara Nacional Electoral adelantó algunas de las dinámicas previstas para los dos encuentros._x000a__x000a_🗳 Participarán los 5 candidatos presidenciales: Javier Milei (La Libertad Avanza), Patricia Bullrich (Juntos por el Cambio), Sergio Massa (Unión por la Patria), Juan Schiaretti (Hacemos por Nuestro País) y Myriam Bregman (Frente de Izquierda)._x000a__x000a_👉 Los encuentros se llevarán adelante en la Universidad Nacional de Santiago del Estero y en la Facultad de Derecho de la Universidad de Buenos Aires, el 1 y 8 de octubre respectivamente. En caso de haber balotaje, se pactó un tercer debate a realizarse el 12 de noviembre, también en la sede de Derecho de la UBA._x000a__x000a_✨ Además, la CNE dio a conocer el trabajo que realizan los integrantes del Consejo Asesor, en perspectiva de generar un intercambio &quot;transparente, dinámico y participativo&quot; entre los candidatos que competirán en las elecciones generales._x000a__x000a_🎤 Una de las novedades que se propuso para esta edición tiene que ver con la posibilidad de que los ciudadanos participen a través de la formulación de preguntas que podrán enviarse de manera anticipada. Para ello se evalúa que podría hacerse a través de la web de la CNE._x000a__x000a_📢 Posteriormente, se serían seleccionadas las “más pertinentes&quot;, para ser sorteadas durante el intercambio de los candidatos._x000a__x000a_Si tuvieses la posibilidad… ¿qué les preguntarías? 🤔"/>
    <s v="https://www.instagram.com/p/Cwz5-_tPcvZ/"/>
    <x v="1"/>
    <n v="0"/>
    <x v="57"/>
    <x v="3"/>
    <x v="92"/>
    <m/>
    <n v="1670"/>
    <n v="43"/>
    <n v="2"/>
    <n v="7"/>
    <n v="0"/>
    <m/>
    <n v="52"/>
    <n v="3.1137724550898201E-2"/>
    <n v="10"/>
  </r>
  <r>
    <s v="17992120748217650"/>
    <s v="Inicia el camino rumbo al Mundial Estados Unidos-México-Canadá 2026 y la selección mayor enfrenta este jueves a las 21 horas al combinado de Ecuador 🥳_x000a__x000a_👉 Esta será la primera competencia oficial de la selección nacional luego de la obtención de la Copa del Mundo en Qatar.🏆 Con la presencia cordobesa de tres históricos campeones: Julian Álavarez, Cristian “Cuti” Romero y Nahuel Molina, la sorpresa del DT, Lionel Scaloni, fue la incorporación de Lucas Beltrán, actual delantero del ACF Fiorentina. ✅️_x000a__x000a_⚽️ Con cuatro jugadores oriundos de nuestra provincia, el quinto convocado para entrenar en el predio de Ezeiza junto a la sub 23 que dirige Javier Mascherano es Bruno Zapelli. El ex jugador de Belgrano de Córdoba, nacido en la localidad de Carlos Paz, será parte de las prácticas de la selección menor. 🏴‍☠️_x000a__x000a_🔜 Desliza en la imagen para conocer a cada uno de los cordobeses que integran el plantel de la Scaloneta. También podés leer la nota completa y enterarte de todos los detalles del partido en www.cuchá.com.ar o ingresando al link de la Bio._x000a__x000a_#Cuchá"/>
    <s v="https://www.instagram.com/p/Cw2qZrjui7I/"/>
    <x v="0"/>
    <n v="0"/>
    <x v="58"/>
    <x v="4"/>
    <x v="79"/>
    <m/>
    <n v="1677"/>
    <n v="125"/>
    <n v="3"/>
    <n v="0"/>
    <n v="7"/>
    <m/>
    <n v="135"/>
    <n v="8.0500894454382799E-2"/>
    <n v="11"/>
  </r>
  <r>
    <s v="18023134666654680"/>
    <s v="✏️ Se está realizando la muestra de carreras 2024 de la UNC_x000a__x000a_🧮 Más de quince mil aspirantes ya recorrieron los distintos espacios ubicados en el campus. Este jueves 7 de septiembre es el último día y se la puede visitar desde las 9 hasta las 18hs. La entrada es libre y gratuita._x000a__x000a_🏫 La muestra es una puerta de entrada para conocer las diversas ofertas académicas que se proponen desde la Universidad Nacional de Córdoba como así también los requisitos de inscripción para el ingreso 2024._x000a__x000a_📚 En está edición, no solamente se ofrecen los tradicionales stand sino que también hay charlas con egresados, ensayos para conocer los trabajos que realizan en cada profesión y visitas guiadas a las diversas facultades de la UNC._x000a__x000a_📍Los salones temáticos están ubicados en el Pabellón Argentina y a lo largo del Bv. de la Reforma. _x000a__x000a_💻 Si tenes dudas o queres realizar cualquier consulta podés escribir a inclusionsocial@estudiantiles.unc.edu.ar_x000a__x000a_⁉️ ¿Ya fuiste? ¿Qué te pareció? _x000a__x000a_#Cucha"/>
    <s v="https://www.instagram.com/p/Cw3cmsnxn_B/"/>
    <x v="0"/>
    <n v="0"/>
    <x v="58"/>
    <x v="4"/>
    <x v="93"/>
    <m/>
    <n v="1133"/>
    <n v="48"/>
    <n v="1"/>
    <n v="0"/>
    <n v="0"/>
    <m/>
    <n v="49"/>
    <n v="4.3248014121800502E-2"/>
    <n v="19"/>
  </r>
  <r>
    <s v="18067687798422248"/>
    <s v="Este sábado tendrá lugar VIHotel, una jornada artística e informativa sobre VIH, ITS y hepatitis virales. El encuentro se llevará a cabo en @hotelinminente, a partir de las 11 hs. _x000a__x000a_Hotel Inminente, ActUp Córdoba, Jeff Clover, Mommia, Tiempo Libre, Programa Municipal VIH Sida y Centro Pueblo impulsan esta actividad, a más de un año de la sanción de la nueva Ley de VIH, Hepatitis Virales, otras ITS y Tuberculosis._x000a__x000a_Con entrada libre y gratuita, se realizará la presentación de las cartillas &quot;VIHSIBILIZAR” y “VIVIR CON VIH ES POLÍTICO&quot;, un proyecto gestado desde el Programa de Género, Sexualidades y Educación Sexual Integral en conjunto con activistas seropositivxs de la Red Argentina de Jóvenes y Adolescentes Positivxs (RAJAP), en colaboración con el Área de Formación en Género, Sexualidades y ESI de la Facultad de Filosofía y Humanidades UNC. Además, habrá intervenciones performáticas, testeos rápidos, abordaje de salud comunitaria, charlas y un sorteo de obras a beneficio."/>
    <s v="https://www.instagram.com/p/Cw6BRsaxkpC/"/>
    <x v="1"/>
    <n v="0"/>
    <x v="59"/>
    <x v="5"/>
    <x v="94"/>
    <m/>
    <n v="5936"/>
    <n v="376"/>
    <n v="33"/>
    <n v="1"/>
    <n v="17"/>
    <n v="3"/>
    <n v="427"/>
    <n v="7.19339622641509E-2"/>
    <n v="18"/>
  </r>
  <r>
    <s v="18033739897513712"/>
    <s v="✔️ La demanda del litio aumentó notablemente en los últimos años como un insumo clave para la fabricación de las baterías que se utilizan en vehículos eléctricos, artículos electrónicos y para almacenar energía renovable._x000a__x000a_ℹ️ En 2022, Argentina exportó unas 33.000 toneladas de litio, sin embargo hoy cuenta con 38 proyectos en cartera que proyectan una producción por encima de las 200.000 toneladas para el 2025. Salta encabeza el ranking con 17 iniciativas, seguida por Catamarca con 14._x000a__x000a_⏩ El principal destino de las exportaciones del litio argentino es China (41,5% del total de ventas al exterior), seguido por Japón (30,7%), Corea del Sur (12,8%) y los Estados Unidos (9%). Los 3 países asiáticos acaparan en la actualidad el 87% de la demanda mundial de litio._x000a__x000a_📌 Las regalías que se cobran a las empresas es de alrededor del 3% a boca de mina (es decir, tal como es extraído el mineral), un monto ínfimo para uno de los principales recursos naturales con los que cuenta el país. Además, su extracción implica una enorme pérdida de agua y riesgo de salinización del suelo, lo que amenaza a los frágiles humedales de la Puna y los Altos Andes. _x000a__x000a_🔎 Dónde están, cuánto producen y cómo se proyectan los principales establecimientos vinculados al litio del país. Conocé todo en esta nota ingresando a www.cucha.com.ar o haciendo click en el link de la bio._x000a__x000a_#Cuchá #Litio _x000a_#Minería #Ambiente"/>
    <s v="https://www.instagram.com/p/Cw5OJZcuEta/"/>
    <x v="1"/>
    <n v="0"/>
    <x v="59"/>
    <x v="5"/>
    <x v="95"/>
    <m/>
    <n v="636"/>
    <n v="30"/>
    <n v="1"/>
    <n v="0"/>
    <n v="1"/>
    <m/>
    <n v="32"/>
    <n v="5.0314465408804999E-2"/>
    <n v="11"/>
  </r>
  <r>
    <s v="17992003862264980"/>
    <s v="En un caso judicial en la ciudad de Córdoba, la Cámara de Familia de 1° Nominación determinó que un hombre había ejercido violencia de género simbólica, verbal y gestual contra una compañera de trabajo. La víctima había denunciado chistes misóginos y comentarios descalificantes por parte de su colega y solicitó medidas para detener esta conducta. Inicialmente, el Juzgado de Primera Instancia no consideró la denuncia como violencia de género, pero impuso que el denunciado asistiera a programas educativos sobre este tema. La denunciante apeló la decisión._x000a__x000a_La Cámara de Familia, en mayoría, concluyó que el denunciado había desplegado conductas de violencia de género. Destacaron la importancia de valorar la prueba con perspectiva de género, reconociendo las relaciones de poder entre géneros y su construcción cultural. También señalaron que no es fácil obtener pruebas en casos de violencia de género._x000a__x000a_La resolución afirmó que la historia y contexto adverso del denunciado no justifican su afectación a los derechos de la víctima. Además, se convalidó la asistencia obligatoria del denunciado a programas de educación en el Centro Integral de Varones, con el objetivo de aprender a comunicarse adecuadamente con las mujeres. Este caso destaca la importancia de reconocer y abordar la violencia de género en el ámbito laboral y la necesidad de educación para cambiar comportamientos machistas._x000a__x000a_#Cuchá"/>
    <s v="https://www.instagram.com/p/Cw7tFxtOVWP/"/>
    <x v="1"/>
    <n v="0"/>
    <x v="60"/>
    <x v="6"/>
    <x v="36"/>
    <m/>
    <n v="7099"/>
    <n v="436"/>
    <n v="75"/>
    <n v="3"/>
    <n v="19"/>
    <n v="16"/>
    <n v="533"/>
    <n v="7.5080997323566698E-2"/>
    <n v="10"/>
  </r>
  <r>
    <s v="18000565415025650"/>
    <s v="🇦🇷 Empezó el Mundial de Rugby y mañana Los Pumas debutan frente a Inglaterra mañana a las 16hs. El seleccionado argentino tendrá el récord de seis cordobeses entre sus filas. _x000a__x000a_📌 Además de los seis convocados, hasta ahora solo 5 cordobeses habían integrado Los Pumas en mundiales anteriores: Hugo Torres en Nueva Zelanda 1987, Sebastián Irazoqui en Sudáfrica 1995, Alejandro Allub en Gales 1999, Genaro Fessia en Nueva Zelanda 2011 y Enrique Pieretto en Japón 2019._x000a__x000a_🔷 Los seis representantes que tendremos en este mundial son:_x000a__x000a_🔹Matías Alemanno: Ciudad de Córdoba. Juega de segunda línea. Tiene 31 años y se formó en el club La Tablada. Actualmente, juega para el club inglés Gloucester Rugby. Disputó las Copas del Mundo de Inglaterra 2015 y Japón 2019. Va por su tercer Mundial._x000a__x000a_🔹Santiago Carreras. Ciudad de Córdoba. Es apertura. Tiene 25 años y se formó en el Córdoba Athletic Club. Integra el Gloucester Rugby inglés. Participó en el Mundial de Japón 2019 y el de Francia será su segundo certamen mundialista._x000a__x000a_🔹Juan Cruz Mallía. Ciudad de Córdoba. Puede jugar tanto de wing como de fullback. Tiene 26 años y surgió en el Jockey Club. Juega en el Toulouse francés. Participó en el Mundial de Japón 2019 y se apresta a disputar su segunda Copa del Mundo._x000a__x000a_🔹Eduardo Bello. Villa María. Pilar. Tiene 27 años y se formó en el San Martín Rugby Club villamariense. Fichó para el club inglés Newcastle Falcons. Participará por primera vez en un Mundial._x000a__x000a_🔹Lautaro Bazán Vélez. Ciudad de Córdoba. Juega de medio scrum. Tiene 27 años y se formó en el club Universitario, para después sumarse al Córdoba Athletic. En la actualidad, integra el Rovigo italiano. Será su debut en un Mundial._x000a__x000a_🔹Joaquín Oviedo. Ciudad de Córdoba. Se acomoda como octavo. Tiene 22 años. Se formó en el Córdoba Athletic Club. En el presente, juega en el club francés Perpignan. Será su primer Mundial._x000a__x000a_ℹ️ Francia 2023 se desarrollará desde el 8 de septiembre hasta el 28 de octubre, Argentina comparte grupo con Inglaterra, Samoa, Chile y Japón. El primer partido es el más difícil e importante del grupo, ya que definirá el que posiblemente clasifique en la primera ubicación."/>
    <s v="https://www.instagram.com/p/Cw8mhVERfiy/"/>
    <x v="1"/>
    <n v="0"/>
    <x v="60"/>
    <x v="6"/>
    <x v="96"/>
    <m/>
    <n v="1575"/>
    <n v="59"/>
    <n v="3"/>
    <n v="0"/>
    <n v="0"/>
    <m/>
    <n v="62"/>
    <n v="3.9365079365079401E-2"/>
    <n v="19"/>
  </r>
  <r>
    <s v="17990304005199090"/>
    <s v="🐍 La ultraderecha argentina, personificada hoy por el líder de La Libertad Avanza, Javier Milei, ha logrado instalar una narrativa sólida que coloca a &quot;la casta política&quot; como su principal enemigo y, de esta manera, se muestra como un nuevo actor emergente que pretende ofrecer soluciones a los problemas históricos de un &quot;Estado corrupto&quot;._x000a__x000a_📺 Ahora bien, ¿cómo surgió este líder carismático que ha logrado interpelar a diferentes sectores de la juventud argentina? El candidato autodenominado &quot;libertario&quot; comenzó a obtener popularidad en los medios masivos de comunicación desde 2015, principalmente en los programas del canal de televisión América, donde era recurrentemente invitado a debatir temas políticos y económicos, proponiendo de esta manera temas en la agenda que parecían totalmente desplazados del debate público, como la dolarización o la negación del cambio climático._x000a__x000a_🗳️ El salto de las pantallas a la escena política decide darlo en 2021, cuando obtiene por voto popular una banca en la Cámara de Diputados representando a CABA. Sin embargo, esta faceta, lejos de alejarlo de las pantallas, replicó su imagen y discursos, potenciados incluso por su creciente popularidad en las redes sociales._x000a__x000a_🤬 De esta manera, se instala públicamente como un personaje ajeno a la política, sin los vicios atribuidos a quienes están enquistados en el poder, y que, por convicciones, decide participar en la transformación de la realidad nacional. Esta construcción, además, encaja a la perfección en el contexto que desde hace varios años atraviesa Argentina, donde la sociedad percibe a un Estado que no logra dar solución a sus principales demandas._x000a__x000a_🤔 ¿Pero es realmente Javier Milei un outsider que de buenas a primeras (por su carácter, su carisma o sus ideas) se alza como la novedad para desplazar a la vieja política? ¿Quiénes están detrás del economista mediático que tiene grandes chances de convertirse en el próximo presidente?_x000a__x000a_👉 Nota completa en cucha.com.ar"/>
    <s v="https://www.instagram.com/p/Cw_N6bBxF6W/"/>
    <x v="0"/>
    <n v="0"/>
    <x v="61"/>
    <x v="0"/>
    <x v="97"/>
    <m/>
    <n v="6206"/>
    <n v="456"/>
    <n v="100"/>
    <n v="41"/>
    <n v="75"/>
    <n v="9"/>
    <n v="672"/>
    <n v="0.108282307444409"/>
    <n v="19"/>
  </r>
  <r>
    <s v="18350899801072352"/>
    <s v="🎙️ Se conformó la intersindical de la comunicación_x000a__x000a_📺 En una reunión que contó con la presencia de más de 50 delegados y miembros de comisión directiva de 5 sindicatos de la provincia, se presentó la mesa intersindical de la comunicación. Buscan fortalecer la unidad sindical en los medios._x000a__x000a_👉 Si queres saber más, te invitamos a leer la nota en cucha.com.ar, o ingresar al link a través del link en la bio 📱"/>
    <s v="https://www.instagram.com/p/CxBtYjARuyO/"/>
    <x v="1"/>
    <n v="0"/>
    <x v="62"/>
    <x v="1"/>
    <x v="15"/>
    <m/>
    <n v="1554"/>
    <n v="59"/>
    <n v="1"/>
    <n v="1"/>
    <n v="0"/>
    <m/>
    <n v="61"/>
    <n v="3.9253539253539298E-2"/>
    <n v="18"/>
  </r>
  <r>
    <s v="18020911168673860"/>
    <s v="En agosto, Gabón fue escenario de otro golpe de Estado en África, cuando militares derrocaron al presidente reelecto Alí Bongo, marcando el octavo golpe en países excolonias francesas en los últimos años. El líder golpista, Brice Oligui Nguema, es un pariente del depuesto presidente y acumuló poder en la esfera militar antes de tomar el control. El régimen de Bongo y de su padre, vinculado a la corrupción y el autoritarismo, había gobernado durante décadas, beneficiándose de la riqueza petrolera y de minerales como el manganeso, a pesar de que la mayoría de la población vive en la pobreza. El desencadenante del golpe fue una controvertida elección, carente de transparencia. La comunidad internacional condenó el golpe, pero reconoció los problemas electorales en Gabón._x000a__x000a_La Unión Africana suspendió al país en sus actividades, y el presidente de la República Centroafricana fue designado como mediador para lograr una transición pacífica. El líder golpista prometió elecciones libres y reformas democráticas, pero no especificó fechas._x000a__x000a_Los golpes de Estado en la región a menudo están relacionados con la explotación de recursos naturales por parte de potencias extranjeras, especialmente Francia, y el deseo de liberarse de la influencia extranjera. Este evento ilustra, una vez más, la compleja relación entre la democracia occidental y la idiosincrasia africana, además de la necesidad de una gobernanza global que permita construir un futuro más digno en el continente africano. _x000a__x000a_Leé el análisis completo por @adrian.tuninetti en nuestra web, ingresando desde el link en la bio._x000a__x000a_#Cuchá"/>
    <s v="https://www.instagram.com/p/CxEQFiXReob/"/>
    <x v="1"/>
    <n v="0"/>
    <x v="63"/>
    <x v="2"/>
    <x v="17"/>
    <m/>
    <n v="3418"/>
    <n v="149"/>
    <n v="25"/>
    <n v="2"/>
    <n v="5"/>
    <m/>
    <n v="181"/>
    <n v="5.2954944411936801E-2"/>
    <n v="18"/>
  </r>
  <r>
    <s v="18010086358766310"/>
    <s v="Con el clásico ya confirmado, el próximo sábado 16 de septiembre llega una nueva fecha de la Copa de la Liga. ⚽️ Este es el primer enfrentamiento, del segundo semestre, entre equipos cordobeses. La cita será en el estadio Mario Alberto Kempes, en donde Talleres recibirá a Instituto con la particularidad de que el partido contará con la presencia de ambas hinchadas. ✅️_x000a__x000a_👉 La T cedió la tribuna Artime para los seguidores de la Gloria,  por lo que el conjunto de Alta Córdoba contará con casi 12 mil tickets para el ingreso al estadio._x000a__x000a_Este será un vibrante encuentro por la Zona A de la Liga de la Copa, ya que el conjunto de barrio Jardín está peleando la primera posición, lo que le permite acceder a torneos internacionales, mientras que el conjunto albirrojo, que está octavo en la tabla, necesita sumar para la permanencia en la máxima categoría del fútbol nacional. 🇲🇨🇸🇴_x000a__x000a_📌 El encuentro se llevará a cabo a las 21 horas. Los hinchas de Instituto pueden adquirir sus entradas por Boletería Vip a un precio de $13,500 para adultos y $10,500 para menores, más cargos. _x000a__x000a_#Cuchá"/>
    <s v="https://www.instagram.com/p/CxDTkxOOqtI/"/>
    <x v="1"/>
    <n v="0"/>
    <x v="63"/>
    <x v="2"/>
    <x v="98"/>
    <m/>
    <n v="1857"/>
    <n v="80"/>
    <n v="1"/>
    <n v="0"/>
    <n v="0"/>
    <m/>
    <n v="81"/>
    <n v="4.3618739903069498E-2"/>
    <n v="9"/>
  </r>
  <r>
    <s v="18048013831446100"/>
    <s v="🏘️ Alquilar es uno de los temas del momento porque el acceso a la vivienda es una necesidad básica. 🏙️ Cada cordobés necesita un techo bajo el que vivir y está cada vez más difícil conseguirlo, ya sea por los aumentos de precios o porque cada vez se ven menos propiedades en alquiler. 🏠 Mientras se discuten modificaciones a la Ley de Alquileres, el mercado inmobiliario retrajo la oferta, generando caos y una subida exponencial de los precios. 📌 Ahora bien ¿Por qué se está discutiendo una nueva ley? ¿Quiénes ganan y quiénes pierden? ¿Alcanza con una normativa para regularizar la situación habitacional en Argentina? 🔎_x000a__x000a_🌆 Hace algunos años, un grupo de personas comenzó a juntarse para ayudarse mutuamente contra los abusos que se cometían al calor de la vieja ley de alquileres. 🤝 El espacio fue creciendo y así nació “Inquilinos Córdoba”, una organización que busca defender los derechos de quienes alquilan. ✔️ Maxi Vittar es su referente y la semana pasada estuvo exponiendo en el Senado de la Nación en el marco del debate de la nueva Ley. 💬 Con él nos sentamos a hablar por horas, para conocer en profundidad la problemática de los alquileres. 📲_x000a__x000a_▶️ Comisión inmobiliaria, expensas, nueva ley, defensoría del inquilino y mucho más en una entrevista a fondo para conocer todo sobre una de las problemáticas que más personas afecta en el país. ℹ️ Lee la nota completa haciendo click en el link de la bio o ingresando a nuestra página 👉 www.cucha.com.ar. ⏩_x000a__x000a_#Cuchá_x000a_#Alquileres #LeyDeAlquileres"/>
    <s v="https://www.instagram.com/p/CxG_fRZx9_W/"/>
    <x v="0"/>
    <n v="0"/>
    <x v="64"/>
    <x v="3"/>
    <x v="99"/>
    <m/>
    <n v="9313"/>
    <n v="889"/>
    <n v="48"/>
    <n v="15"/>
    <n v="24"/>
    <n v="6"/>
    <n v="976"/>
    <n v="0.10479974229571599"/>
    <n v="19"/>
  </r>
  <r>
    <s v="17842402191068710"/>
    <s v="✊ Pampillón fue un obrero, estudiante y militante radical mendocino, que vivió y se formó en Córdoba durante la agitada década de los 60. Vivía en un departamento de la Avenida Vélez Sarsfield, cerca de la esquina con el Bulevard San Juan._x000a__x000a_⚒️ Como estudiante cursaba el segundo año de la carrera de Ingeniería Aeronáutica en la Universidad Tecnológica Nacional, y trabajaba además como obrero mecánico en la planta de IKA-Renault, en el Barrio Santa Isabel, donde era uno de los delegados gremiales. _x000a__x000a_📕 En su faceta estudiantil, Santiago participaba activamente del movimiento que, a mediados de 1966, luchaba contra las intervenciones a las Universidades Nacionales por parte de la dictadura de Onganía. _x000a__x000a_🔥 El 7 de septiembre de ese año, la Federación Universitaria de Córdoba convocó a una asamblea en la Plaza Colón para definir la continuidad de las medidas de fuerza que habían estado sosteniendo desde hacía varias semanas. Este hecho contó, además, con la solidaridad del movimiento obrero, que ya mostraba unidad en la lucha, la cual años después posibilitaría la histórica pueblada conocida como el &quot;Cordobazo&quot;._x000a__x000a_📢 Al saber de la asamblea, el gobierno de facto envió de inmediato a las fuerzas para impedir el encuentro organizado por la FUC. Ante la resistencia de los estudiantes, se produce una batalla campal que abarca varias cuadras del centro de la ciudad. _x000a__x000a_▪️ Durante la represión, Santiago Pampillón recibe disparos a quemarropa en la esquina de Av. Colón y Tucumán. El joven estudiante y obrero es asistido y trasladado por particulares al Hospital de Urgencias, donde muere cinco días más tarde a causa de las heridas recibidas._x000a__x000a_✨ Pasados más de medio siglo, Pampillón sigue siendo ejemplo y referencia de la lucha por la educación pública en todo el país."/>
    <s v="https://www.instagram.com/p/CxF9cYxOU9Z/"/>
    <x v="0"/>
    <n v="0"/>
    <x v="64"/>
    <x v="3"/>
    <x v="100"/>
    <m/>
    <n v="3887"/>
    <n v="366"/>
    <n v="23"/>
    <n v="3"/>
    <n v="19"/>
    <n v="4"/>
    <n v="411"/>
    <n v="0.105737072292256"/>
    <n v="10"/>
  </r>
  <r>
    <s v="17916359303713180"/>
    <s v="El Concejo Deliberante de Córdoba sancionó por unanimidad una ordenanza que prohíbe la tracción a sangre animal en toda la ciudad. Esta medida histórica tiene como objetivo proteger a los animales, además de mejorar las condiciones de cientos de trabajadores de la economía popular. _x000a__x000a_La ordenanza establece multas para quienes maltraten a los animales y promueve un programa de transición para que los &quot;carreros&quot; cambien sus caballos por motocarros eléctricos. Además, se derogó la antigua ordenanza de inscripción de vehículos de tracción a sangre. _x000a__x000a_Esta iniciativa fue respaldada por organizaciones de protección animal y representa un gran avance hacia un futuro más sostenible. La ciudad también se compromete a colaborar con organizaciones sin fines de lucro para la protección y cuidado de los animales incautados._x000a__x000a_#Cuchá"/>
    <s v="https://www.instagram.com/p/CxIiA-0uULf/"/>
    <x v="1"/>
    <n v="0"/>
    <x v="65"/>
    <x v="4"/>
    <x v="101"/>
    <m/>
    <n v="2577"/>
    <n v="325"/>
    <n v="33"/>
    <n v="6"/>
    <n v="6"/>
    <n v="2"/>
    <n v="370"/>
    <n v="0.14357780364765199"/>
    <n v="10"/>
  </r>
  <r>
    <s v="18033726292566672"/>
    <s v="💊 Se desarrollaran productos terapéuticos y fármacos para el tratamiento del cáncer. _x000a__x000a_🥼 Estos productos son el resultado de 30 años de investigación a cargo de Gabriel Rabinovich, investigador del Conicet y director del Laboratorio de Glicomedicina del Instituto de Biología y Medicina Experimental (Ibyme)_x000a__x000a_🏥 Galtec será la empresa encargada de la producción. Desde la compañía se deberá avanzar en solicitar la aprobación de las autoridades regulatorias: Anmat, la FDA y la EMA (de Argentina, Estados Unidos y Europa, respectivamente)_x000a__x000a_👨🏻‍⚕️ Para Rabinovich, es clave que este trabajo se realice desde una empresa nacional: &quot;Si hubiéramos licenciado estas patentes a una compañía multinacional, no podíamos controlar el desarrollo. Así, si necesitamos hacer un cambio de anticuerpo, tenemos todo en nuestras manos y eso es fantástico&quot;_x000a__x000a_💉 Ademas del tratamiento contra el cáncer, también se investigara el desarrollo de nuevos productos vinculados con la fisiopatología intestinal y enfermedades de la piel._x000a__x000a_#Cuchá"/>
    <s v="https://www.instagram.com/p/CxJfY0UxtgQ/"/>
    <x v="1"/>
    <n v="0"/>
    <x v="65"/>
    <x v="4"/>
    <x v="40"/>
    <m/>
    <n v="727"/>
    <n v="35"/>
    <n v="1"/>
    <n v="0"/>
    <n v="2"/>
    <m/>
    <n v="38"/>
    <n v="5.2269601100412698E-2"/>
    <n v="19"/>
  </r>
  <r>
    <s v="17876754965953120"/>
    <s v="🌆 En el marco del debate por la Ley de Alquileres, hablamos con Maxi Vittar de Inquilinos Córdoba sobre todo lo que tiene que ver con el acceso a la vivienda en nuestra provincia._x000a__x000a_▶️ ¿Con el correr del tiempo los inquilinos empezaron a ver de otro modo la ley vigente? ¿Por qué se la quiere modificar?_x000a__x000a_ℹ️ Lee la nota completa haciendo click en el link de la bio o ingresando a nuestra página 👉 www.cucha.com.ar. _x000a__x000a_#Cuchá #Alquileres_x000a_#LeyDeAlquileres"/>
    <s v="https://www.instagram.com/reel/CxLEiGUOfYY/"/>
    <x v="2"/>
    <n v="56"/>
    <x v="66"/>
    <x v="5"/>
    <x v="102"/>
    <m/>
    <n v="5575"/>
    <n v="127"/>
    <n v="8"/>
    <n v="1"/>
    <n v="3"/>
    <n v="23"/>
    <n v="139"/>
    <n v="2.4932735426009E-2"/>
    <n v="9"/>
  </r>
  <r>
    <s v="17978276237319390"/>
    <s v="📉 El Observatorio de Trabajo, Economía y Sociedad (OTES) publicó recientemente un informe donde analiza la evolución del stock de deuda de la Provincia de Córdoba entre 2005 y 2023, así como su composición en términos de acreedores y moneda en la que está denominada._x000a__x000a_🔥 El informe destaca que el próximo gobierno deberá afrontar vencimientos de deuda por 2.033 millones de dólares. Esto equivale a destinar 6 meses de los 4 años de recaudación de su mandato al pago de las obligaciones._x000a__x000a_💵 En términos de la recaudación, en 2005, el stock de deuda representaba 18,26 meses de recaudación provincial. Esa relación cayó hasta 2015, cuando alcanzó su mínimo en 3,28 meses. Luego llegó a 8,43 meses en 2020, para descender nuevamente hasta 4,96 en 2023._x000a__x000a_🤑 Uno de los principales problemas de la deuda provincial radica en la moneda de denominación: durante el período 2005-2023 pasó de estar mayormente en pesos a estar casi en su totalidad en moneda extranjera: del 19,20% en 2005 al 98,3% en 2023._x000a__x000a_📊 En cuanto a los acreedores de la provincia, progresivamente, a la par de una disminución de las obligaciones con el Estado Nacional, se aumentó la emisión de títulos públicos denominados en moneda extranjera, llegando a representar el 74,2% en 2022._x000a__x000a_📍 Fuente: @otescba _x000a__x000a_✨ Nota completa en cucha.com.ar (link en la bio) 📲"/>
    <s v="https://www.instagram.com/p/CxMGOh6PIiK/"/>
    <x v="0"/>
    <n v="0"/>
    <x v="66"/>
    <x v="5"/>
    <x v="103"/>
    <m/>
    <n v="2291"/>
    <n v="103"/>
    <n v="8"/>
    <n v="6"/>
    <n v="17"/>
    <m/>
    <n v="134"/>
    <n v="5.8489742470536898E-2"/>
    <n v="19"/>
  </r>
  <r>
    <s v="17873233268967760"/>
    <s v="Alrededor de las 21 hs del sábado 15 de septiembre de 2018, cinco años atrás, se conocía la noticia: José Manuel de la Sota, tres veces gobernador de la provincia de Córdoba, había fallecido en un accidente automovilístico sobre la Ruta Nacional 36, después de que su camioneta impactara contra la parte trasera de un camión._x000a__x000a_Su funeral se realizó en el Centro Cívico del Bicentenario y duró un día y medio. Estuvieron presentes sus familiares, amigos, funcionarios provinciales y nacionales, representantes de la sociedad civil y dirigentes de todo el arco político nacional. Asistieron también miles de personas que llegaron de distintos puntos de la provincia y que, pacientemente, realizaron largas filas bajo la lluvia para ingresar al foyer del edificio bajo, donde se había montado la capilla ardiente. _x000a__x000a_Sin dudas, el momento más impactante fue cuando Juan Schiaretti puso su banda de gobernador sobre el cajón, mientras lloraba de manera desconsolada. La misma banda que le había colocado José Manuel de la Sota el 10 de diciembre de 2015, cuando realizaban el traspaso de mando. &quot;Yo sé que desde el cielo vas a estar velando por los cordobeses y por que haya unión entre los argentinos&quot;, dijo el actual gobernador y candidato a presidente. _x000a__x000a_Se vendieron tantos arreglos florales que, durante los dos días de funeral, en Córdoba se agotaron las flores. La tradicional florería Las Lilas tuvo récord de ventas en sus 49 años de existencia. _x000a__x000a_El lunes 16 al mediodía se trasladaron los restos del exgobernador hasta el cementerio San Jerónimo. El recorrido del cortejo por las calles de la ciudad fue acompañado por una masiva caravana de gente. El pueblo cordobés rindió a José Manuel de la Sota un homenaje de despedida popular, masivo y genuino._x000a__x000a_#Cuchá"/>
    <s v="https://www.instagram.com/p/CxOJiOlu4dY/"/>
    <x v="0"/>
    <n v="0"/>
    <x v="67"/>
    <x v="6"/>
    <x v="104"/>
    <m/>
    <n v="7460"/>
    <n v="671"/>
    <n v="42"/>
    <n v="28"/>
    <n v="29"/>
    <n v="1"/>
    <n v="770"/>
    <n v="0.103217158176944"/>
    <n v="14"/>
  </r>
  <r>
    <s v="18025210861642200"/>
    <s v="🌃 ¿Cuánto de tu salario representa el alquiler? 📌 Cada vez es más difícil para los cordobeses encontrar un techo en el que vivir. _x000a__x000a_ℹ️ Comisión inmobiliaria, expensas, nueva ley, defensoría del inquilino y mucho más en una entrevista a fondo con Maxi Vittar, de Inquilinos Córdoba, para conocer todo sobre uno de los temas del momento._x000a__x000a_✔️ La nota completa haciendo click en el link de la bio o ingresando a nuestra página 👉 www.cucha.com.ar. _x000a__x000a_#Cuchá #Alquileres_x000a_#LeyDeAlquileres"/>
    <s v="https://www.instagram.com/reel/CxOrpd3xYWQ/"/>
    <x v="2"/>
    <n v="69"/>
    <x v="67"/>
    <x v="6"/>
    <x v="105"/>
    <m/>
    <n v="4425"/>
    <n v="94"/>
    <n v="4"/>
    <n v="0"/>
    <n v="10"/>
    <n v="16"/>
    <n v="108"/>
    <n v="2.4406779661017002E-2"/>
    <n v="19"/>
  </r>
  <r>
    <s v="18022125823730520"/>
    <s v="🏴‍☠️ Julio César Villagra: El nombre del gigante_x000a__x000a_🔹 Eran tiempos duros para Belgrano. Pasado el Nacional del ´81, el club se vio obligado a jugar en el torneo local. La dirigencia no tenía la plata para mantener un plantel que se desarmó por completo. Los números no cerraban y el fantasma del remate de la cancha encendía todas las alarmas en Alberdi._x000a__x000a_💙 Hoy se cumplen 30 años de su muerte y desde #Cuchá repasamos su paso por @clubatleticobelgrano _x000a__x000a_👉 Si queres saber más, te invitamos a leer la nota en cucha.com.ar, o ingresar al link en la biografía 📱"/>
    <s v="https://www.instagram.com/p/CxN_oDKuGE2/"/>
    <x v="1"/>
    <n v="0"/>
    <x v="67"/>
    <x v="6"/>
    <x v="106"/>
    <m/>
    <n v="1887"/>
    <n v="132"/>
    <n v="3"/>
    <n v="4"/>
    <n v="4"/>
    <m/>
    <n v="143"/>
    <n v="7.57816640169581E-2"/>
    <n v="13"/>
  </r>
  <r>
    <s v="17993045996237710"/>
    <s v="✊ 50 años del asesinato de Atilio López, histórico dirigente del Cordobazo._x000a__x000a_👷 Fue uno de los líderes sindicales más emblemáticos de la Córdoba combativa que durante los años 60 y 70 estuvo a la vanguardia de la lucha social, hasta su asesinato un 16 de Septiembre de 1973._x000a__x000a_🚐 La carrera sindical de Atilio López comienza de muy joven. A los 21 años ingresó como chofer en la Corporación Argentina del Transporte Automotor y al poco tiempo fue elegido delegado por sus compañeros, en un contexto de constante persecución a los trabajadores y violencia política._x000a__x000a_🔩 En 1957 fue elegido Secretario General de la Unión Tranviarios Automotor, convirtiéndose en un actor central para la normalización de la CGT que, por aquellos años, atravesaría varios ciclos de intervenciones. _x000a__x000a_🔥 En 1969 protagonizó uno de los sucesos históricos fundamentales de la historia argentina. Junto con Elpidio Torrez (Smata) y Agustín Tosco (Luz y Fuerza) encabezaron la pueblada obrero-estudiantil más importante de Córdoba, la cual puso en jaque a la dictadura de Juan Carlos Onganía. _x000a__x000a_🗳️ En 1973 se convirtió en el primer Vicegobernador obrero de la provincia de Córdoba, acompañando a Obregón Cano en la fórmula, sosteniendo el cargo hasta que fueron destituidos por el golpe policial conocido como Navarrazo el 28 de febrero de 1974._x000a__x000a_▪️ Atilio López fue secuestrado el 16 de septiembre de 1974 en Capital Federal por parte de un comando de la Alianza Anticomunista Argentina. Su cuerpo apareció acribillado a balazos en Capilla del Señor junto al del ex Subsecretario de Economía de Córdoba, contador Juan José Varas, quien era amigo y secretario personal de Atilio."/>
    <s v="https://www.instagram.com/p/CxQOpOIOjGN/"/>
    <x v="1"/>
    <n v="0"/>
    <x v="68"/>
    <x v="0"/>
    <x v="107"/>
    <m/>
    <n v="1337"/>
    <n v="100"/>
    <n v="5"/>
    <n v="5"/>
    <n v="1"/>
    <m/>
    <n v="111"/>
    <n v="8.3021690351533298E-2"/>
    <n v="9"/>
  </r>
  <r>
    <s v="17891916584902830"/>
    <s v="Desde hoy, los trabajadores y trabajadoras en relación de dependencia, que sean aportantes al Sistema Integrado Previsional Argentino (SIPA) y que perciban ingresos de hasta $700.875 (brutos) pueden solicitar el crédito de hasta $400.000, con una tasa subsidiada del 50% anual por el Estado Nacional y a devolver en 24, 36 o 48 cuotas._x000a__x000a_Una vez aprobado, el monto del crédito se acredita en la tarjeta de crédito de la persona beneficiaria, por lo que no es posible comprar dólares, extraer en efectivo o realizar plazos fijos. Está orientado al consumo o al pago de deudas con las entidades bancarias. Cabe destacar que quienes accedan a este beneficio no podrán comprar moneda extranjera hasta cancelar la totalidad del crédito. _x000a__x000a_Los requisitos para acceder son residir en la Argentina de forma permanente, tener una antigüedad laboral no menor a 6 meses, ser trabajador o trabajadora en relación de dependencia aportante al SIPA con un sueldo que no supere los $700.875 mensuales, ser titular de una tarjeta de crédito del banco donde se cobra el sueldo, no alcanzar la edad jubilatoria al momento de cancelar totalmente el crédito, no superar la situación 2 de la Central de Deudores del BCRA, no ser titular de una jubilación o pensión y no ser trabajador eventual, discontinuo, de temporada o de casas particulares._x000a__x000a_El monto máximo a solicitar es de $400.000, a pagar en cuotas mensuales de 24, 36 o 48 meses. La cuota no podrá superar el 20% del ingreso bruto mensual y se debitará automáticamente del CBU de la cuenta sueldo. La primera fecha de pago es a tres meses. _x000a__x000a_Para pedir el crédito hay que ingresar a la web de ANSES o a la app de Mi ANSES con el número de Cuil y la clave de seguridad social, completar la solicitud y adjuntar la documentación requerida. En caso de aprobarse, la persona recibirá un código por mensaje de texto y deberá concurrir personalmente a una oficina de ANSES, para validar su identidad. No es necesario sacar turno. El monto solicitado se acreditará en los siguientes siete días hábiles. _x000a__x000a_#Cuchá"/>
    <s v="https://www.instagram.com/p/CxWXL7VxSuJ/"/>
    <x v="1"/>
    <n v="0"/>
    <x v="69"/>
    <x v="2"/>
    <x v="2"/>
    <m/>
    <n v="4806"/>
    <n v="105"/>
    <n v="54"/>
    <n v="0"/>
    <n v="27"/>
    <n v="1"/>
    <n v="186"/>
    <n v="3.8701622971285897E-2"/>
    <n v="19"/>
  </r>
  <r>
    <s v="18204771751265248"/>
    <s v="📌 Desde el año 2010 y por sanción de la Legislatura de Córdoba, cada 18 de septiembre se celebra el Día de la Bandera Oficial de la Provincia de Córdoba. Fecha escogida para conmemorar el fallecimiento del primer gobernador constitucional de la provincia, el Brigadier General Juan Bautista Bustos. ✅️_x000a__x000a_👉  En dicho marco, la simbología que tiene la bandera de la provincia remite a los orígenes de la Nación, en particular al rol de Córdoba en el periodo fundacional. _x000a__x000a_La bandera tiene tres bandas verticales de iguales proporciones: 🚩 el color rojo representa la sangre derramada en las luchas emancipadoras y el federalismo. A su vez, simboliza la energía del pueblo cordobés y la lucha contra la opresión a lo largo de la historia. _x000a__x000a_🏳El Blanco simboliza la posición de Córdoba como centro geográfico y estratégico de la Argentina. A su vez, señala la identidad del pueblo nutrida de diversas corrientes migratorias, las cuales fueron acogidas e integradas en paz. _x000a__x000a_El color celeste tiene, también, un doble significado. 💧 Por una parte representa los ríos que surcan la provincia, pero por otro lado, representa la participación de Córdoba en las guerras de la emancipación nacional. _x000a__x000a_☀️ En el centro de la bandera se encuentra el sol Jesuita, con sus 32 rayos (16 rectos y 16 ondulados). Este sol tiene coincidencias desde la gráfica con el sol inca o el sol de mayo, presente en la bandera nacional. _x000a__x000a_#Cuchá"/>
    <s v="https://www.instagram.com/p/CxVZVLtuJEA/"/>
    <x v="1"/>
    <n v="0"/>
    <x v="69"/>
    <x v="2"/>
    <x v="89"/>
    <m/>
    <n v="4003"/>
    <n v="228"/>
    <n v="24"/>
    <n v="3"/>
    <n v="18"/>
    <n v="2"/>
    <n v="273"/>
    <n v="6.8198850861853594E-2"/>
    <n v="10"/>
  </r>
  <r>
    <s v="17950451720567980"/>
    <s v="🎶 Este jueves la murga La Tunga Tunga grabará en vivo su espectáculo #2milventiestréss y vos podés ser parte de la fiesta. ▶️ La presentación será el día de la primavera a las 20hs en el Centro Cultural Córdoba y las entradas se venden por Autoentrada. 📌_x000a__x000a_🎵 “La Tunga Tunga” es un colectivo artístico con la impronta del carnaval cordobés. 🎊 Desde su formato de murga cantada, toma para sí la música y poesía de la docta para comunicarse con su público: los barrios de Córdoba. 🔊 En sus espectáculos busca recuperar y fortalecer la identidad local, desde el cuarteto a la espontaneidad del humor, interpelando al vecino y sumándolo a la fiesta popular. ✔️_x000a__x000a_ℹ️ Para más información te compartimos sus redes sociales 👇_x000a_🔹 IG 👉 @murga.latungatunga_x000a_🔹 FB 👉/murgalatungatunga_x000a__x000a_#Cuchá"/>
    <s v="https://www.instagram.com/p/CxZJz_7xF8J/"/>
    <x v="1"/>
    <n v="0"/>
    <x v="70"/>
    <x v="3"/>
    <x v="108"/>
    <m/>
    <n v="2954"/>
    <n v="166"/>
    <n v="6"/>
    <n v="3"/>
    <n v="2"/>
    <n v="1"/>
    <n v="177"/>
    <n v="5.9918754231550402E-2"/>
    <n v="21"/>
  </r>
  <r>
    <s v="17934051758740000"/>
    <s v="👏 En un hito histórico, la UNESCO declaró Patrimonio de la Humanidad al Museo y Sitio de la Memoria ESMA, ex centro clandestino de Detención, Tortura y Exterminio. Fue durante la 45ª sesión de su Comité del Patrimonio Mundial celebrada en Arabia Saudita y el reconocimiento se otorgó al considerar que el museo es “un lugar con un valor universal excepcional”._x000a__x000a_ℹ️ El actual museo fue creado donde antes funcionó uno de los centros de detención, tortura y desaparición más importantes de la última dictadura cívico-militar. Por allí pasaron miles de personas. De muchas de ellas, todavía se desconoce su paradero._x000a__x000a_📌 La incorporación fue destacada no solo por la importancia del espacio en tanto símbolo de memoria, de justicia y de reparación sobre los crímenes de lesa humanidad, sino también por los hechos que golpearon durante el mismo período histórico a otros países de América Latina. “Es el símbolo más prominente del terrorismo estatal”, determinó la conclusión del Consejo Internacional de Monumentos y Sitios, a cargo de la evaluación del bien de cara a incorporarlo en la lista de Patrimonio Mundial de la UNESCO. _x000a__x000a_✔️ Países como Japón, Bélgica y México destacaron que con su incorporación queda instalado el “valor universal excepcional” de sitios de memoria relacionadas con conflictos recientes. Es uno de los primeros en su tipo._x000a__x000a_▶️ Abuelas expresó en sus redes sociales: &quot;Un reconocimiento mundial a las Políticas de Derechos Humanos de Argentina; a los consensos democráticos construidos por nuestro pueblo, durante estos 40 años de la democracia más larga de nuestra historia; y una certeza sobre el Nunca Más.&quot;_x000a__x000a_#Cuchá #Unesco_x000a_#PatrimonioDeLaHumanidad #ESMA _x000a_#MemoriaVerdadYJusticia"/>
    <s v="https://www.instagram.com/p/CxYlqt4RGFg/"/>
    <x v="1"/>
    <n v="0"/>
    <x v="70"/>
    <x v="3"/>
    <x v="109"/>
    <m/>
    <n v="2835"/>
    <n v="400"/>
    <n v="44"/>
    <n v="8"/>
    <n v="10"/>
    <n v="2"/>
    <n v="462"/>
    <n v="0.162962962962963"/>
    <n v="15"/>
  </r>
  <r>
    <s v="18037905460552740"/>
    <s v="👉 El Ministerio de Economía anunció medidas de alivio fiscal para trabajadores autónomos. En este contexto, se anunció la presentación de un proyecto de ley para simplificar la transición de monotributistas a autónomos, profesionales y comerciantes. El nuevo régimen tributario está dirigido a aquellos cuyos ingresos no superen los 15 salarios mínimos vitales y móviles (2 millones de pesos)._x000a__x000a_📢 Este nuevo mecanismo se denomina &quot;SIMPLE&quot; y, según lo adelantado desde el ministerio, constituye un &quot;alivio fiscal&quot; ya que se considera que &quot;el paso actual del monotributo al régimen de responsable inscripto es inequitativo&quot;._x000a__x000a_Las modificaciones se aplicarían en un primer momento a personas humanas -profesionales, prestadores de servicios, comerciantes- que revisten actualmente como autónomos pero que no tengan ingresos mensuales superiores a los 15 salarios mínimos vitales y móviles&quot;, señalan en la cartera._x000a__x000a_💬 &quot;Está pensado como un esquema intermedio entre los monotributistas y los profesionales y comerciantes de mayores ingresos. Esto les permitirá evitar el salto que implica pasar de monotributo al régimen general&quot;, señalaron en el Palacio de Hacienda._x000a__x000a_Estas medidas afectarían a casi un millón de personas que se encuentran en la condición de autónomos._x000a__x000a_🤔 ¿En qué consiste el nuevo régimen tributario? Desde el Ministerio de Economía adelantaron algunos detalles:_x000a__x000a_🔹 Reducción del porcentaje de retención del impuesto a las ganancias, que va del 5% al 31%, y aumento de los mínimos a partir de los cuales se comienza a retener para los honorarios profesionales._x000a__x000a_🔹 Diferimiento del pago del IVA para los meses de setiembre a diciembre de 2023._x000a__x000a_🔹 Diferimiento del pago de los Aportes mensuales de los trabajadores autónomos para los meses de setiembre a diciembre de 2023._x000a__x000a_🔹 Igual que en el caso de las micro empresas, el bono de $60 mil será absorbido en un 100% por el Estado a través de las cargas patronales._x000a__x000a_Economía evalúa también ampliar SIMPLE a las micro y pequeñas empresas de hasta 3 empleados."/>
    <s v="https://www.instagram.com/p/CxX-1mTuw0h/"/>
    <x v="1"/>
    <n v="0"/>
    <x v="70"/>
    <x v="3"/>
    <x v="110"/>
    <m/>
    <n v="1029"/>
    <n v="16"/>
    <n v="3"/>
    <n v="0"/>
    <n v="1"/>
    <m/>
    <n v="20"/>
    <n v="1.9436345966958202E-2"/>
    <n v="10"/>
  </r>
  <r>
    <s v="18002555915088760"/>
    <s v="En Latinoamérica los estudios sociales sobre la construcción de la memoria en relación a las dictaduras por lo general se han centrado en el testimonio de las víctimas de los regímenes, en especial los familiares de los detenidos-desaparecidos y ex presos políticos. Argentina, en particular, tiene un trabajo por la memoria de vanguardia, basado en decisiones políticas y judiciales que la colocaron a la avanzada en materia de derechos humanos: los juicios por delitos de lesa humanidad son un hito jurídico y social globalmente celebrado. 👏_x000a__x000a_👉  Este contexto promovió el surgimiento en el país de un fenómeno pocas veces narrado. La historia de quienes también fueron víctimas, en este caso de las narrativas negacionistas de sus propios familiares, reivindicadores de la noche más oscura de la nación. Se trata de los hijos, hijas, nietos y nietas de genocidas. Los cuales se organizaron para denunciar a sus propios progenitores._x000a__x000a_✒️ En esta nota te contamos qué es “Historias Desobedientes”: un colectivo de familiares de las Fuerzas Armadas y de Seguridad que denuncian las violaciones a los derechos humanos cometidas por sus familias durante la última dictadura._x000a__x000a_Podés ingresar al link de la bio o a www.cucha.com.ar y leer la nota completa ✅️_x000a__x000a_#Cuchá"/>
    <s v="https://www.instagram.com/p/CxaehpduCyV/"/>
    <x v="1"/>
    <n v="0"/>
    <x v="71"/>
    <x v="4"/>
    <x v="111"/>
    <m/>
    <n v="998"/>
    <n v="73"/>
    <n v="4"/>
    <n v="0"/>
    <n v="3"/>
    <m/>
    <n v="80"/>
    <n v="8.0160320641282604E-2"/>
    <n v="9"/>
  </r>
  <r>
    <s v="17936055506733020"/>
    <s v="👑 Córdoba se coronó de gloria en los Juegos Evita_x000a__x000a_🥳 La delegación provincial cosechó 3 medallas de oro, 4 de plata y 1 de bronce para colocarse en la cabecera del medallero de los Juegos Evita para personas mayores._x000a__x000a_🎉 El podio del medallero lo completan Ciudad Autónoma de Buenos Aires que también logró 3 oros pero no consiguió medallas plateadas. El tercer lugar fue para Catamarca con 2 oros y 2 platas._x000a__x000a_🏁 La competencia se desarrolló en Termas de Rio Hondo (Santiago del Estero) y contó con la participación de más de 1.500 deportistas. La delegación cordobesa estuvo integrada por 40 deportistas coordinados por la Agencia Córdoba Deportes._x000a__x000a_🏃🏼 Pádel, Truco, Sapo, Newcom, Tejo, Tenis de mesa, Ajedrez y Orientación fueron las ocho disciplinas en las que compitieron representantes de todo el país._x000a__x000a_🏆 Las medallas cordobesas fueron en:_x000a_🥇Oro: Orientación pareja mixta, tejo pareja mixta, newcom_x000a_🥈Plata: Orientación femenina, pádel, tenis de mesa femenino, Ajedrez_x000a_🥉Bronce: tenis de mesa masculino_x000a__x000a_🗣️ &quot;Estamos muy contentos de cómo salió todo. Es muy gratificante ver durante los cinco días que duran estos Juegos la felicidad que les genera a las personas mayores ser parte de este evento. Compiten con la misma pasión que cuando eran más jóvenes, y disfrutan de cada momento que comparten&quot;, resaltó Emiliano Gordín, director de competencias nacionales de la Secretaría de Deportes de la Nación."/>
    <s v="https://www.instagram.com/p/CxbfhRixJa0/"/>
    <x v="0"/>
    <n v="0"/>
    <x v="71"/>
    <x v="4"/>
    <x v="112"/>
    <m/>
    <n v="772"/>
    <n v="48"/>
    <n v="0"/>
    <n v="1"/>
    <n v="0"/>
    <n v="1"/>
    <n v="49"/>
    <n v="6.3471502590673606E-2"/>
    <n v="18"/>
  </r>
  <r>
    <s v="17895010376869250"/>
    <s v="🏙️ El proyecto para que la comisión la pague el dueño se presentó hace tiempo en la Legislatura de Córdoba pero nunca fue tratado. ℹ️ Maxi Vittar, de Inquilinos Córdoba, nos cuenta que en otras provincias ya existe y es una realidad. ✔️_x000a__x000a_💬 &quot;Las generalizaciones son injustas, pero cada vez que hay una discusión por un arreglo o lo que fuera, la respuesta siempre es en defensa del propietario. Además de que en su trabajo ofertan la propiedad del dueño, trabajan para ellos ¿por qué tenemos que pagarles los inquilinos su comisión?&quot;_x000a__x000a_⏩ Si querés conocer más, lee la entrevista completa ingresando al link de la bio o en nuestra página web 👉 www.cucha.com.ar. 📲_x000a__x000a_#Cuchá #Alquileres #Córdoba #Inquilinos _x000a_#LeyDeAlquileres #ComisiónInmobiliaria"/>
    <s v="https://www.instagram.com/reel/CxdQpewuqPg/"/>
    <x v="2"/>
    <n v="90"/>
    <x v="72"/>
    <x v="5"/>
    <x v="95"/>
    <m/>
    <n v="3381"/>
    <n v="177"/>
    <n v="12"/>
    <n v="19"/>
    <n v="6"/>
    <n v="1"/>
    <n v="214"/>
    <n v="6.3294883170659594E-2"/>
    <n v="11"/>
  </r>
  <r>
    <s v="18038424424544272"/>
    <s v="¿Qué hacemos con los desperdicios de la agricultura?_x000a__x000a_📍 Ticino, una pequeña localidad cordobesa, encontró la solución a un problema ambiental derivado de los residuos generados por su principal actividad económica: la producción de maní._x000a__x000a_🥜 Aquí se produce el 80% del maní que se consume en Argentina y se procesa el 100%. El problema radica en que esta economía genera enormes cúmulos de cáscaras que resultan difíciles de transportar y, a su vez, al dispersarse por los campos, aumentan los riesgos de incendios._x000a__x000a_💵 En 2018, la empresa Lorenzati, Ruetsch y Cía, dedicada a la producción y comercialización de cereales, maní y oleaginosas, inauguró la planta &quot;Generación Ticino Biomasa&quot;._x000a__x000a_🔋 De esta manera, Ticino logra generar energía renovable con capacidad para abastecer a más de 6,000 familias y garantizar un suministro constante de energía gracias a su planta de generación de energía renovable._x000a__x000a_💡 En el proceso, se consumen 3.5 toneladas de cáscaras de maní por hora y se entregan 3 megavatios por hora a la red de energía limpia para el pueblo y las localidades cercanas._x000a__x000a_👉 Nota completa en cucha.com.ar o ingresando al link en la bio"/>
    <s v="https://www.instagram.com/p/CxeNNAuCutz/"/>
    <x v="0"/>
    <n v="0"/>
    <x v="72"/>
    <x v="5"/>
    <x v="113"/>
    <m/>
    <n v="1615"/>
    <n v="118"/>
    <n v="17"/>
    <n v="2"/>
    <n v="8"/>
    <n v="2"/>
    <n v="145"/>
    <n v="8.9783281733746098E-2"/>
    <n v="20"/>
  </r>
  <r>
    <s v="17998780649113480"/>
    <s v="Mañana tendrá lugar la séptima edición de la Noche de los Teatros, una iniciativa organizada por la Agencia Córdoba Cultura y la Red de Salas de Teatro Independiente que propone 50 obras teatrales presentadas en 50 salas independientes de todo el territorio provincial, 25 de la ciudad de Córdoba y 25 del interior. _x000a__x000a_La diversidad de obras que conforman la grilla incluye piezas teatrales originales y adaptaciones de gran producción en géneros como el clown, danza teatro, títeres, marionetas y teatro para adultos. La Noche de los Teatros es una iniciativa que busca destacar la importancia y vitalidad del teatro independiente en Córdoba, mostrando la riqueza de espacios y elencos teatrales de la provincia._x000a__x000a_La entrada es libre con ingreso por orden de llegada hasta agotar la capacidad de cada sala, sin reserva previa. La salida es a la gorra. Una gran oportunidad para disfrutar teatro cordobés, con opciones para todos los gustos y todas las edades. _x000a__x000a_La grilla completa está disponible en @reddesalascordoba y @cultura.cba. _x000a__x000a_#Cuchá"/>
    <s v="https://www.instagram.com/p/Cxgt5Tzx0hN/"/>
    <x v="1"/>
    <n v="0"/>
    <x v="73"/>
    <x v="6"/>
    <x v="114"/>
    <m/>
    <n v="5705"/>
    <n v="394"/>
    <n v="101"/>
    <n v="3"/>
    <n v="15"/>
    <n v="5"/>
    <n v="513"/>
    <n v="8.9921121822962302E-2"/>
    <n v="19"/>
  </r>
  <r>
    <s v="17883387857934140"/>
    <s v="🏫 Senado debatirá la creación de la Universidad Nacional de Río Tercero_x000a__x000a_📚 Luego de varios intentos fallidos, se aprobó en la Cámara de Diputados el proyecto que establece la creación de la Universidad de Río Tercero. El Senado ya dio dictamen y se podría debatir en la próxima sesión de la cámara alta._x000a__x000a_🧑🏽‍🎓 ¿Por qué es tan importante la Universidad de Río Tercero? Todos los actores involucrados coinciden en que su creación es una reparación histórica para con la ciudad_x000a__x000a_👉 Si queres saber más, te invitamos a leer la nota en cucha.com.ar, o ingresar al link en nuestra biografía 📱"/>
    <s v="https://www.instagram.com/p/CxiQ17wuCzg/"/>
    <x v="1"/>
    <n v="0"/>
    <x v="74"/>
    <x v="0"/>
    <x v="68"/>
    <m/>
    <n v="3466"/>
    <n v="322"/>
    <n v="8"/>
    <n v="9"/>
    <n v="7"/>
    <m/>
    <n v="346"/>
    <n v="9.9826889786497397E-2"/>
    <n v="10"/>
  </r>
  <r>
    <s v="18302533282142320"/>
    <s v="En un acto presidido por el rector de la Universidad Nacional de Córdoba, Jhon Boretto, junto al ministro de Ciencia, Tecnología e Innovación, Daniel Filmus, y la directora del Centro Científico Tecnológico CONICET Córdoba, María Angélica Perillo, se anunció la licitación pública para la construcción del Polo Científico CONICET Córdoba (Polo-3Cs)-Sede UNC. El proyecto, con un presupuesto de 2565 millones de pesos, busca crear una infraestructura de 3600 m2 en terrenos de la Universidad Nacional de Córdoba, que facilite la colaboración interdisciplinaria y transdisciplinaria en el ámbito del CONICET Córdoba._x000a__x000a_El edificio del Espacio de Investigación en Ecología de las Transformaciones (ESTRA) albergará laboratorios, un auditorio, un estudio de radio y espacios compartidos con la comunidad científica y la sociedad. Por otro lado, el Espacio de Usos Múltiples para la Ejecución y Gestión de la Ciencia y Tecnología (EMCYT) será un centro de administración y colaboración científica. Esta iniciativa, financiada a través del Programa Federal &quot;Construir Ciencia,&quot; representa un paso importante en la federalización de la ciencia en Argentina y en el fortalecimiento de la colaboración científica en Córdoba. El proyecto recibe elogios por su enfoque en la interdisciplinariedad y el compromiso con la equidad de género y la inclusión._x000a__x000a_En un contexto de amenazas a la privatización del CONICET, se subraya la relevancia de invertir en investigación científica y tecnológica para el crecimiento del país. El proyecto recibió elogios por su apoyo a la investigación interdisciplinaria y la inversión en infraestructura científica en Córdoba._x000a__x000a_#Cuchá"/>
    <s v="https://www.instagram.com/p/CxolgviRklc/"/>
    <x v="1"/>
    <n v="0"/>
    <x v="75"/>
    <x v="2"/>
    <x v="14"/>
    <m/>
    <n v="10592"/>
    <n v="1447"/>
    <n v="137"/>
    <n v="12"/>
    <n v="46"/>
    <n v="20"/>
    <n v="1642"/>
    <n v="0.15502265861027201"/>
    <n v="21"/>
  </r>
  <r>
    <s v="17892065933905690"/>
    <s v="ℹ️ El primer encuentro sobre “abordaje en adicciones” se llevará adelante el próximo 28 de septiembre en el Pabellón Argentina de Ciudad Universitaria. 📌 Bajo el slogan “¿Qué herramientas necesitamos?”, las organizaciones sociales buscan conocer la situación actual de las adicciones en los barrios populares de la provincia de Córdoba. ✅️_x000a__x000a_👉 El objetivo es elaborar un diagnóstico comunitario acerca del consumo problemático y poner en común las experiencia e ideas de distintas organizaciones que trabajan en la problemática, con la finalidad de proponer acciones concretas que ayuden a fortalecer las herramientas con las que cuenta cada sector. 💪_x000a__x000a_🤝 El encuentro es organizado por la campaña “Ni un pibe y piba menos por la droga” y se realizará el próximo 28 de septiembre de 14 a 18 horas. Para más información, podés acceder a la redes de la campaña o completar el siguiente formulario: https://forms.gle/3s8u7UdkaH2BP8Qb9_x000a_ _x000a__x000a_#Cuchá"/>
    <s v="https://www.instagram.com/p/CxoYHY7RGbX/"/>
    <x v="1"/>
    <n v="0"/>
    <x v="75"/>
    <x v="2"/>
    <x v="18"/>
    <m/>
    <n v="5319"/>
    <n v="335"/>
    <n v="48"/>
    <n v="14"/>
    <n v="13"/>
    <n v="1"/>
    <n v="410"/>
    <n v="7.7082158300432399E-2"/>
    <n v="19"/>
  </r>
  <r>
    <s v="18011555233753350"/>
    <s v="Se trata del jesuita Ángel Rossi, quien fue designado cardenal de la iglesia católica y podrá elegir al próximo pontífice. ✅️ El arzobispo de Córdoba será consagrado en una ceremonia denominada “consistorio” que se realizará el próximo sábado en el cementerio de la Basílica de San Pedro._x000a_ _x000a_👉 La designación de cardenal se trata del título honorífico más alto que puede conceder el sumo pontífice. Entre las tareas principales que tendrá Rossi está la de asesorar en temas eclesiásticos. Pero la mayor misión de un cardenal es la de elegir al próximo papa en caso de renuncia o fallecimiento._x000a__x000a_🇻🇦 Actualmente, el colegio Cardenalicio está compuesto por 221 cardenales, número que llegará a 242 el 30 de septiembre. Cabe resaltar que solo los menores de 80 años (141 cardenales) tienen derecho a voto en caso de fallecimiento o renuncia papal. _x000a__x000a_#Cuchá"/>
    <s v="https://www.instagram.com/p/Cxngic6uozP/"/>
    <x v="1"/>
    <n v="0"/>
    <x v="75"/>
    <x v="2"/>
    <x v="115"/>
    <m/>
    <n v="2707"/>
    <n v="117"/>
    <n v="3"/>
    <n v="4"/>
    <n v="4"/>
    <m/>
    <n v="128"/>
    <n v="4.7284817140746199E-2"/>
    <n v="10"/>
  </r>
  <r>
    <s v="18194748118287088"/>
    <s v="🎬 Los días 28, 29 y 30 de septiembre se realizará la sexta edición de “El Detonar Preciso: Encuentro Audiovisual Feminista” en la ciudad de Córdoba. Se trata de un espacio de debate y formación que promueve la igualdad de oportunidades de las mujeres, lesbianas, travas, trans y personas no binarias en el ámbito de los medios audiovisuales, con paneles y formaciones. _x000a__x000a_🎞️ El encuentro de este año está estructurado en tres ejes: Proyecciones, Charlas y Capacitaciones, con actividades que se desarrollarán en distintas sedes._x000a__x000a_💬 &quot;Sucedía que veíamos muchas egresadas y los puestos de trabajo generalmente los ocupaban varones. Comenzamos a indagar y a preguntar, por ejemplo, en algunas productoras y la respuesta era ´no llamamos mujeres porque no hay sonidistas, o camarógrafas, etc´. Fue así que comenzamos a generar redes entre nosotras y nos empezamos a conocer más” nos cuenta Marcela Yaya, una de las organizadoras._x000a__x000a_ℹ️ Si querés leer la nota completa y consultar la agenda de actividades hacé click en el link de la bio o ingresá a 👉 www.cucha.com.ar._x000a__x000a_#Cuchá_x000a_#Cultura #Cine #Córdoba_x000a_#ElDetonarPreciso"/>
    <s v="https://www.instagram.com/p/CxqAbqwO5e2/"/>
    <x v="1"/>
    <n v="0"/>
    <x v="76"/>
    <x v="3"/>
    <x v="110"/>
    <m/>
    <n v="1394"/>
    <n v="65"/>
    <n v="9"/>
    <n v="0"/>
    <n v="2"/>
    <n v="1"/>
    <n v="76"/>
    <n v="5.4519368723099003E-2"/>
    <n v="10"/>
  </r>
  <r>
    <s v="17972649686401230"/>
    <s v="✨ ¡Más de 160 niños y niñas le ponen voz a un proyecto musical con conciencia ambiental! _x000a__x000a_🎧 &quot;Canciones Urgentes para mi Tierra&quot;  es un proyecto artístico y educativo que nace por iniciativa de Ramiro Lezcano, maestro de música, compositor y profesor de Psicología y Ciencias de la Educación, en colaboración con alumnos de escuelas rurales del sudeste cordobés y el sudoeste santafecino, una de las regiones más perjudicadas por las consecuencias de las fumigaciones con agrotóxicos_x000a__x000a_🎤 Conmovidos por esta propuesta, cientos de músicos fueron convocados a interpretar las canciones que estudiantes y maestros compusieron. En los discos “Verde” y “Naranja” aparecen las inconfundibles voces de Pablo Milanés, Dyango, Abel Pintos, Chano, Víctor Heredia, Juanse, Jorge Rojas, Baglietto, entre otros artistas populares. _x000a__x000a_🌎 &quot;El objetivo principal de este trabajo es sumar y contribuir desde el arte a la construcción de una nueva conciencia ambiental, así como proporcionar nuevas herramientas pedagógicas para abordar esta temática&quot;, explican en su portal web._x000a__x000a_!Podés escuchar &quot;Canciones Urgentes para mi Tierra&quot; en las principales plataformas de Streaming!"/>
    <s v="https://www.instagram.com/p/CxrJ6yAv-P9/"/>
    <x v="1"/>
    <n v="0"/>
    <x v="76"/>
    <x v="3"/>
    <x v="21"/>
    <m/>
    <n v="1294"/>
    <n v="110"/>
    <n v="12"/>
    <n v="2"/>
    <n v="1"/>
    <n v="1"/>
    <n v="125"/>
    <n v="9.65996908809892E-2"/>
    <n v="20"/>
  </r>
  <r>
    <s v="17982958421393930"/>
    <s v="“La Piojera. Donde reside el Aleph de Alberdi”: 🎭 es una obra de teatro coproducida entre el Centro Vecinal Alberdi y el Centro Cultural La Piojera. La cual recupera la historia del antiguo cine Moderno y del Pueblo Alberdi, las luchas, la resistencia del barrio, su identidad y su patrimonio. 🙌_x000a__x000a_La dirección está a cargo de Lindor Bressan, actor y director formado en el Libre Teatro Libre - LTL. La obra es una creación colectiva, la cual es construida por parte del elenco e integrantes del Centro Vecinal Alberdi. ✅️_x000a__x000a_📌 El estreno es el próximo jueves 28 de septiembre, a las 20:30 horas en el Centro Cultural La Piojera, av. Colón 1559. La entrada es libre y gratuita y la salida a la gorra._x000a__x000a_👉 Las próximas funciones serán los jueves: 12 de octubre, 2 y 23 de noviembre y 7 de diciembre. Para más información podés ingresar a las redes de @lapiojeracc y@alberdicentrovecinal_x000a__x000a_#Cuchá"/>
    <s v="https://www.instagram.com/p/Cxsl32_uFL6/"/>
    <x v="1"/>
    <n v="0"/>
    <x v="77"/>
    <x v="4"/>
    <x v="116"/>
    <m/>
    <n v="5177"/>
    <n v="355"/>
    <n v="41"/>
    <n v="4"/>
    <n v="21"/>
    <n v="4"/>
    <n v="421"/>
    <n v="8.1321228510720503E-2"/>
    <n v="10"/>
  </r>
  <r>
    <s v="17988005312463170"/>
    <s v="🛰️ Un grupo de estudiantes del Monserrat lanzará un satélite en CONAE_x000a__x000a_🏆 Los estudiantes llegaron a la final, junto a otros cuatro colegios, del programa CANSAT Argentina organizado por el Ministerio de Ciencia, Tecnología e Innovación (MINCyT) y la Comisión Nacional de Actividades Espaciales (Conae)_x000a__x000a_👩🏻‍🏫 Giuliana Lodolo, Josefina Quinteros Sarmiento, Ivo Tobías Maller, Agustín Godoy Giménez y María Agustina Bastos Villacé son los integrantes de “Novationes” y flamantes finalistas del programa._x000a__x000a_🚀 Estos jóvenes construyeron un satélite del tamaño de una lata de gaseosa (de allí, el término CAN, lata, y SAT, satélite, por sus siglas en inglés) que será lanzado mañana jueves en un cohete y permitirá medir, entre otras variables, los índices de contaminación atmosférica producida por las pastillas de frenos de los vehículos._x000a__x000a_🏅Los otros cuatro grupos de estudiantes seleccionados pertenecen a las provincias de Tucumán, Santa Fe, Entre Ríos y la Ciudad Autónoma de Buenos Aires._x000a__x000a_🛸 CANSAT es una competencia internacional impulsada por varias agencias espaciales del mundo, entre las que se cuentan la Nasa (Estados Unidos) y la ESA (Europa)_x000a__x000a_🥇 En las dos ediciones que lleva CANSAT Argentina, se convocó más de 1.400 equipos de colegios secundarios de todo el país, totalizando 7.000 alumnas y alumnos, que recibieron capacitaciones por parte de especialistas"/>
    <s v="https://www.instagram.com/p/Cxtg03Rx84p/"/>
    <x v="1"/>
    <n v="0"/>
    <x v="77"/>
    <x v="4"/>
    <x v="117"/>
    <m/>
    <n v="3636"/>
    <n v="342"/>
    <n v="38"/>
    <n v="3"/>
    <n v="7"/>
    <n v="6"/>
    <n v="390"/>
    <n v="0.107260726072607"/>
    <n v="18"/>
  </r>
  <r>
    <s v="18007441279988160"/>
    <s v="✔️ En la sede de la parroquia Crucifixión del Señor, de barrio Müller, se realizó una misa en repudio a las expresiones del candidato de la Libertad Avanza, Javier Milei, quien había expresado que el Papa Francisco era &quot;el representante del maligno en la Tierra&quot;, entre otras cosas._x000a__x000a_ℹ️ El encuentro se realizó bajo el lema “por una sociedad con paz, justicia social y fraternidad”, y fue organizado por un grupo de sacerdotes, en conjunto con organizaciones y movimientos sociales._x000a__x000a_💬 La ceremonia fue encabezada por los padres Mariano Oberlin y Pablo Viola, quienes llamaron a “construir diálogo, paz e inclusión”. Oberlin, por su parte, agregó: “Optamos por una política que busca el bien común, teniendo en el centro a la persona humana”._x000a__x000a_📌 El cura Mariano Oberlin es reconocido por su trabajo junto a sectores humildes de la sociedad, sobre todo en la prevención y asistencia de las adicciones. Durante la misa fue muy duro con respecto a las declaraciones del candidato a presidente: “Uno se pregunta si alguien con ese desorden emocional, que no puede encontrarse con quien piensa distinto sin gritar o insultar, puede soportar las tensiones propias del cargo público al que aspira”._x000a__x000a_🔎 A la ceremonia asistieron sacerdotes y diáconos de distintos lugares de Córdoba, vecinos y representantes de distintos sectores del arco político y sindical cordobés._x000a__x000a_#Cuchá"/>
    <s v="https://www.instagram.com/p/Cxvi-9iurDI/"/>
    <x v="0"/>
    <n v="0"/>
    <x v="78"/>
    <x v="5"/>
    <x v="118"/>
    <m/>
    <n v="3840"/>
    <n v="271"/>
    <n v="17"/>
    <n v="12"/>
    <n v="5"/>
    <m/>
    <n v="305"/>
    <n v="7.9427083333333301E-2"/>
    <n v="13"/>
  </r>
  <r>
    <s v="18101694586354840"/>
    <s v="🟣 Esta tarde las distintas organizaciones nucleadas en &quot;Alerta Feminista&quot; convocan a volver a las calles en defensa de los derechos conquistados._x000a__x000a_ℹ️Fue con movilizaciones que se reclamó justicia, que se instalaron debates y se logró la sanción de leyes. La convocatoria se da a 40 años del retorno a la democracia y se propone reivindicarla porque sin democracia como sistema que consolide la igualdad y una_x000d_vida digna para toda la sociedad no hay NI UNA MENOS. _x000a__x000a_✔️ La cita es a las 18hs frente al Museo de Antropología (Av. Hipólito Yrigoyen 174) y en el escenario actuarán Hermana Beba, Mery Murúa, Lorena Jiménez, Eva Gou, DJ Princesa Luisy, DJ Tubebere4l, Evita y Soult Bich. También habrá una gran Feria de la Economía Popular._x000a__x000a_#Cuchá #28S #NosSostienenLasRedesFeministas"/>
    <s v="https://www.instagram.com/p/CxvJrtLOgAm/"/>
    <x v="1"/>
    <n v="0"/>
    <x v="78"/>
    <x v="5"/>
    <x v="119"/>
    <m/>
    <n v="3745"/>
    <n v="408"/>
    <n v="31"/>
    <n v="8"/>
    <n v="3"/>
    <n v="2"/>
    <n v="450"/>
    <n v="0.120160213618158"/>
    <n v="10"/>
  </r>
  <r>
    <s v="17895955055894410"/>
    <s v="🌱 EPEC Impulsa la Energía Renovable 🔋_x000a__x000a_👏 La Empresa Provincial de Energía de Córdoba consiguió la adjudicación de 11 proyectos de energía renovable que beneficiarán a 200 mil personas. Estas iniciativas marcan un hito en la búsqueda de fuentes de energías limpias y amigables con el medio ambiente, reduciendo emisiones y apoyando el desarrollo sostenible. _x000a__x000a_💬 Alfredo Camponovo, vocero de EPEC, afirmó que &quot;hay un compromiso de EPEC en avanzar hacia la generación de energías limpias&quot; por parte de la empresa estatal de energía. _x000a__x000a_💡 Los proyectos adjudicados a la empresa abarcan diversas tecnologías, incluyendo la energía solar fotovoltaica, pequeñas instalaciones hidroeléctricas y sistemas que producirán electricidad a partir del biogás. Este avance en la producción de energías es fundamental para “el crecimiento industrial, comercial y demográficos. Con estos proyectos lo que se hace es sumar una mayor cantidad de energía a la Red”, comentó el vocero de EPEC. _x000a__x000a_🌎 Además, explicó que “Argentina tiene un compromiso con los objetivos de desarrollo sostenible de la ONU, y hay un compromiso de EPEC con esto. No es fácil, va a llevar tiempo. Generar energía con fuentes renovables depende también de las condiciones”._x000a__x000a_📈 Estas iniciativas sustentables se suman a otros proyectos en desarrollo en otros rincones de la provincia. _x000a__x000a_📲 Nota completa en cucha.com.ar, o ingresando a través del link en la bio ✨"/>
    <s v="https://www.instagram.com/p/CxwPM_QOE7W/"/>
    <x v="0"/>
    <n v="0"/>
    <x v="78"/>
    <x v="5"/>
    <x v="78"/>
    <m/>
    <n v="1048"/>
    <n v="55"/>
    <n v="4"/>
    <n v="1"/>
    <n v="1"/>
    <m/>
    <n v="61"/>
    <n v="5.8206106870229E-2"/>
    <n v="20"/>
  </r>
  <r>
    <s v="18004300598061560"/>
    <s v="El Papa Francisco instituyó la Universidad del Sentido, una universidad pública para responder a la crisis global del sentido. Se trata de una institución educativa universitaria civil con sede en el Estado de la Ciudad del Vaticano. Es autónoma, pública, internacional y no confesional,  será gestionada por el Movimiento Educativo Internacional Scholas Occurrentes. Además, tendrá soporte institucional y académico de la Universidad Nacional de Córdoba. El rector será Hugo Juri, quien dirigió la UNC hasta 2022. _x000a__x000a_Leé la nota completa en nuestra web, www.cucha.com.ar. También podés ingresar desde el link de nuestra bio. _x000a__x000a_#Cuchá"/>
    <s v="https://www.instagram.com/p/Cxyy6mIx44B/"/>
    <x v="1"/>
    <n v="0"/>
    <x v="79"/>
    <x v="6"/>
    <x v="120"/>
    <m/>
    <n v="6788"/>
    <n v="329"/>
    <n v="92"/>
    <n v="26"/>
    <n v="30"/>
    <n v="2"/>
    <n v="477"/>
    <n v="7.0271066588096606E-2"/>
    <n v="20"/>
  </r>
  <r>
    <s v="18231565348240300"/>
    <s v="🙌 Córdoba se prepara para celebrar la cuarta edición de la Feria Bigger, una iniciativa que agrupa a más de 100 emprendimientos de moda de tallas grandes. Será este domingo 1 de octubre, desde las 14hs en el Museo Metropolitano de Arte Urbano de Plaza España. Durará hasta las 21hs y, además, habrá DJs, sorteos y música en vivo. _x000a__x000a_💬 &quot;La poca oferta de indumentaria representa una problemática para todos los cuerpos que no entran en las tablas de talles actuales. Buscamos generar conciencia sobre esto, ponerlo en discusión y proponer soluciones para revertirlo en el corto, mediano y largo plazo&quot;, sostienen desde la organización._x000a__x000a_🤝 La feria busca ser un espacio seguro para consumir moda en talles grandes. Los emprendedores que exponen sus prendas deben ofrecer talles entre el 46 y el 60 (como mínimo). &quot;Nos enorgullece estar cambiando la realidad de muchas personas, al darle la posibilidad de acceder a algo tan basico como indumentaria; y asi mismo, motivar a los emprendedores de nuestra ciudad - y el pais entero a ampliar sus curvas de talles.&quot; agregan._x000a__x000a_#Cuchá"/>
    <s v="https://www.instagram.com/p/Cx0X_18ObjC/"/>
    <x v="1"/>
    <n v="0"/>
    <x v="80"/>
    <x v="0"/>
    <x v="121"/>
    <m/>
    <n v="5233"/>
    <n v="275"/>
    <n v="72"/>
    <n v="6"/>
    <n v="14"/>
    <n v="1"/>
    <n v="367"/>
    <n v="7.01318555321995E-2"/>
    <n v="10"/>
  </r>
  <r>
    <s v="18050155723494820"/>
    <s v="🧮 Devolución del IVA: Los productos alcanzados por la medida_x000a__x000a_🔢 Se cumplen dos semanas desde que comenzó la medida y en Cuchareándoos preparamos un informe especial con todo lo que tenes que saber. ¿Qué productos entran? ¿Cuánto te devuelven por productos? ¿Qué hacer si todavía no te reintegraron el IVA?_x000a__x000a_💸 El programa que comenzó el pasado 28 de septiembre y que establece la devolución del 21% del IVA de los productos de la canasta básica, tiene un tope de $ 18.800 y afecta a los 54 productos de la Canasta Básica Alimentaria (CBA)._x000a__x000a_💰 El tope de ingresos para acceder al beneficio en el caso de los trabajadores es de $ 708.000 y de $ 524.758,56 para jubilados._x000a__x000a_🏪 Esta medida abarca a todos los comercios minoristas y mayoristas que vendan artículos de la canasta básica, registrados en la Administración Federal de Ingresos Públicos (AFIP)_x000a__x000a_💳 Quienes sean beneficiarios del programa de devolución del IVA deben tener el CBU declarado ante la AFIP para poder recibir la devolución._x000a__x000a_👨🏽‍💻 Las personas que estén en condiciones de recibir el reintegro y no lo hagan pueden iniciar el trámite de reclamo ante la AFIP de manera virtual._x000a__x000a_👉 Si queres saber más, te invitamos a leer la nota en cucha.com.ar, o ingresar al link a través del link en la biografía 📱"/>
    <s v="https://www.instagram.com/p/Cx3j0Yfx-4H/"/>
    <x v="0"/>
    <n v="0"/>
    <x v="81"/>
    <x v="1"/>
    <x v="122"/>
    <m/>
    <n v="1865"/>
    <n v="59"/>
    <n v="9"/>
    <n v="0"/>
    <n v="3"/>
    <m/>
    <n v="71"/>
    <n v="3.8069705093833797E-2"/>
    <n v="16"/>
  </r>
  <r>
    <s v="17873374133974890"/>
    <s v="Mañana, a partir de las 19 hs, tendrá lugar el primer festival de @manifiestoprimavera, una iniciativa que llevan adelante artistas, trabajadores de la comunicación y de la cultura de Córdoba que tiene como objetivo celebrar y defender la cultura como eslabón fundamental en una construcción social democrática, diversa y plural._x000a__x000a_La propuesta surgió a raíz de la convergencia de trabajadores y trabajadoras de diversos sectores para coordinar acciones específicas en apoyo de la cultura y la comunicación, en un contexto donde algunos candidatos y candidatas presidenciales en Argentina que desestiman el valor de la diversidad cultural, amenazando a una construcción basada en principios de derechos humanos, igualdad de género y pluralidad. _x000a__x000a_La grilla de artistas cuenta con el Dúo Coplanacu, Soul Bitches, Mery Murúa, Juli Rivarola, María Fernanda Juárez, Chirivá Candombe, Orquesta Abierta, Lucre Ortiz, Ramiro González, Pachi Herrera, Rodrigo Carazo, Lucas Heredia, Sergio Korn, Agustín Drueta, Sikuris, La brecha y Proyecto Lilith. También habrá danza con La Indómita Danza, Tribu Chapanay y Kumpas de la Milonga, teatro con Laura Ortiz y Tres Tigres Teatro. Además, se realizará un mural colectivo, bajo la dirección de las muralistas Vicky Toria e Imán._x000a__x000a_El festival tendrá lugar en Radio Nacional Córdoba (avenida General Paz esquina Santa Rosa). La entrada es libre y gratuita, pero la organización invita a llevar un alimento no perecedero para colaborar con el comedor de la escuela Alegría Ahora y con el merendero Nueva Esperanza de Villa Boero. _x000a__x000a_#Cuchá"/>
    <s v="https://www.instagram.com/p/Cx6W-TFRxI7/"/>
    <x v="1"/>
    <n v="0"/>
    <x v="82"/>
    <x v="2"/>
    <x v="123"/>
    <m/>
    <n v="4694"/>
    <n v="454"/>
    <n v="110"/>
    <n v="4"/>
    <n v="16"/>
    <n v="12"/>
    <n v="584"/>
    <n v="0.124414145717938"/>
    <n v="18"/>
  </r>
  <r>
    <s v="18009922810934350"/>
    <s v="Se trata de Bruno Guillén, docente de una escuela técnica de Bariloche quien fue nominado al Global Teacher Prize, un premio al “mejor docente del mundo” que entrega la Fundación Varkey en colaboración con la UNESCO. 👨‍🏫 Por su parte, Guillén es el único argentino seleccionado entre las más de 7000 postulaciones de 130 países. _x000a__x000a_👉 El docente de 38 años es técnico electromecánico, perito constructor y profesor en el Centro de Educación Técnica (CET) Nº2 Jorge Newbery, en donde dicta Diseño asistido por computadoras y Taller de Oficina Técnica a estudiantes de 15 a 19 años.✅️ _x000a__x000a_La nominación al Global Teacher Prize llega por haber impulsado: “Ayuda en 3D”. 🙌 Un proyecto educativo social junto a sus alumnos, el cual consiste en diseñar e imprimir dispositivos para ayudar a personas con artritis reumatoide. 🫳 Estos artefactos asisten a las personas para poder abrir una botella, una puerta o abrocharse un botón sin tener que forzar las manos. _x000a__x000a_📌 En el mes de octubre se conocerán los 10 docentes finalistas de la competencia y en noviembre se sabrá si Guillén es ganador del premio de 1 millón de dólares._x000a__x000a_#Cuchá"/>
    <s v="https://www.instagram.com/p/Cx5s_YRO5C6/"/>
    <x v="1"/>
    <n v="0"/>
    <x v="82"/>
    <x v="2"/>
    <x v="124"/>
    <m/>
    <n v="3235"/>
    <n v="228"/>
    <n v="5"/>
    <n v="7"/>
    <n v="3"/>
    <m/>
    <n v="243"/>
    <n v="7.5115919629057198E-2"/>
    <n v="12"/>
  </r>
  <r>
    <s v="17973063854611810"/>
    <s v="✅ El Ciclo Generación Emergente presenta un nuevo taller gratuito, se trata de un Workshop de Storytelling y Oratoria, a cargo de @andreamartinezrojas. El encuentro se propone analizar cómo contar historias en redes de manera exitosa, para crear y comunicar de manera efectiva. _x000a__x000a_💬 ¿Qué hace que una historia sea buena? ¿Cómo compartirla en redes sociales? Son algunas de las preguntas que se plantean en la invitación. _x000a__x000a_🕗 La cita es el Jueves 5 de octubre, de 15 a 19hs, en la Plaza Cielo Tierra (Bv. Chacabuco 1300, Córdoba). Hay que inscribirse porque el cupo es limitado, y podés hacerlo a través de 👉 https://docs.google.com/forms/d/e/1FAIpQLSdxDadFduMw8L-_A8wxClEG6091vtzDkBSVl5xzD0ltAA3-Sw/viewform. _x000a__x000a_ℹ El Ciclo Generación Emergente es una iniciativa de la Agencia Córdoba Joven y el colectivo Ciudad Despierta que busca dar visibilidad a la agenda de la nueva generación, promover la participación juvenil y fortalecer la cultura urbana a partir de espacios de formación para las juventudes._x000a__x000a_🔎 Desde su creación han realizado numerosos talleres tan diversos como historietas, rap, poesía, brak dance, moldería zero waste, escritura creativa o ilustración, entre otros. También han organizado conversatorios sobre diversos temas como &quot;Género, Diversidad y Justicia Sexual&quot; con Sol Despeinada, &quot;¿Cuáles son las formas del amor?&quot; con Darío Sztajnszrajber, &quot;Hablemos de la nueva generación&quot; con Paula Giménez y Brenda Mato o &quot;Gordofobia y discursos de odio&quot; con Lux Moreno y Jesica Lavia._x000a__x000a_#Cuchá _x000a_#GeneraciónEmergente #JuventudesEmergentes_x000a_#Storytelling #Workshop"/>
    <s v="https://www.instagram.com/p/Cx6BsV4RCI2/"/>
    <x v="1"/>
    <n v="0"/>
    <x v="82"/>
    <x v="2"/>
    <x v="125"/>
    <m/>
    <n v="2484"/>
    <n v="76"/>
    <n v="37"/>
    <n v="0"/>
    <n v="6"/>
    <n v="2"/>
    <n v="119"/>
    <n v="4.7906602254428297E-2"/>
    <n v="15"/>
  </r>
  <r>
    <s v="17988596393347020"/>
    <s v="🙌 En la 71ª edición del Festival de Cine de San Sebastián, que se celebra cada año en España, la producción cinematográfica nacional pisó fuerte. Con una marca histórica entre premios y menciones, nuestro cine sigue consolidándose como una de las principales industrias audiovisuales de Latinoamérica. _x000a__x000a_🎬 Una de las más destacadas fue “Puan”, el largometraje de María Alché y Benjamín Naishtat que suena como posible candidato del país para los próximos Oscar, se quedó con el galardón al mejor guión, y su protagonista, Marcelo Subiotto, fue premiado en la categoría mejor interpretación._x000a__x000a_📽️ No fue la única aparición del cine nacional. El Premio Horizontes Latinos se lo llevó «El Castillo» de Martín Benchimol. El origen de este film es curioso: Benchimol estaba rodando otra película, El espanto (2017), cuando descubrió una casa rural donde vivían las dos protagonistas de El castillo, Justina y Alexia y terminó armando con ellas un documental._x000a__x000a_🎞️ Otro premio fue el de la sección Zabaltegi-Tabakalera, que trata al cine más experimental y vanguardista. Aquí no hay normas ni limitaciones de estilo o tiempo, puede haber cortos, medios, largos, ficciones, no ficciones, animaciones, series, instalaciones audiovisuales. Y fue «El auge del humano 3», un film justamente osado e inclasificable de Eduardo Williams, el elegido como el mejor de este apartado. Se rodó con una cámara 360º, una decisión que acentuó la anomalía de su trabajo._x000a__x000a_📹 En la categoría que se centra en las producciones latinoamericanas, «Los domingos mueren más personas», de Iair Said, se quedó con el Premio WIP Latam. El Premio del Público, por su parte, fue para «La sociedad de la nieve», una coproducción entre Argentina, España y Uruguay. “Yo Terrateniente” se llevó el Premio IBAIA – Bilibin Circular, un galardón que se entrega en el Foro de Coproducción de Documentales Lau Haizetara. _x000a__x000a_ℹ️ Si querés conocer todas las películas y de qué trata cada una, podés leer la nota completa ingresando al link de la bio o a nuestra página web 👉 www.cucha.com.ar._x000a__x000a_#Cuchá #SanSebastián #FestivalSanSebastián _x000a_#CineArgentino #CineNacional #INCAA"/>
    <s v="https://www.instagram.com/p/Cx9EQy7RFhP/"/>
    <x v="0"/>
    <n v="0"/>
    <x v="83"/>
    <x v="3"/>
    <x v="99"/>
    <m/>
    <n v="5213"/>
    <n v="617"/>
    <n v="48"/>
    <n v="1"/>
    <n v="119"/>
    <n v="3"/>
    <n v="785"/>
    <n v="0.150585075772108"/>
    <n v="19"/>
  </r>
  <r>
    <s v="17843540397079410"/>
    <s v="📅 Desde 2009, la provincia ha registrado 43 sentencias, contribuyendo a un total de 354 fallos en todo el país._x000a__x000a_🇦🇷 La ley 9143 en Argentina fue la primera en sancionar la trata de personas con fines de explotación sexual y proporcionar protección a los menores de edad frente a este delito. Desde los primeros tres fallos judiciales en 2009, el país ha emitido un total de 467 sentencias condenatorias relacionadas con la trata de personas. De estas, 354 (el 75,80%) estuvieron relacionadas con casos de explotación sexual._x000a__x000a_📊 Según estadísticas proporcionadas por la Procuraduría de Trata y Explotación de Personas (Protex), Córdoba lidera a nivel federal con 43 fallos, seguida por Comodoro Rivadavia con 35, Mar del Plata con 34 y Mendoza con 33._x000a__x000a_🚺 El informe también señala que el 98,6% de las 1.301 víctimas de este tipo de explotación fueron mujeres, y que además el 10,4% fueron niños, niñas y adolescentes. La procuraduría especializada da cuenta, también, de que se dictaron 664 procesamientos por trata de personas en su finalidad de explotación sexual, en los que se vieron afectadas 2.895 personas; el 98,5%, mujeres._x000a__x000a_📈 El análisis de Protex indica que los años con mayor número de sentencias condenatorias por trata con fines de explotación sexual fueron 2017 con 44 y 2018 con 39. Hasta el momento de este informe en 2023, se han emitido 8 sentencias condenatorias a nivel nacional._x000a__x000a_📞 Desde 2015, la Protex y el Ministerio de Justicia y Derechos Humanos de la Nación coadministran la línea telefónica gratuita 145, que ha recibido un total de 14.820 formularios de denuncia."/>
    <s v="https://www.instagram.com/p/Cx8CREVROme/"/>
    <x v="1"/>
    <n v="0"/>
    <x v="83"/>
    <x v="3"/>
    <x v="84"/>
    <m/>
    <n v="3543"/>
    <n v="168"/>
    <n v="11"/>
    <n v="0"/>
    <n v="12"/>
    <n v="1"/>
    <n v="191"/>
    <n v="5.3909116567880298E-2"/>
    <n v="10"/>
  </r>
  <r>
    <s v="18073536379412180"/>
    <s v="Desde mañana y hasta el 16 de octubre tendrá la lugar la 37° edición de la Feria del Libro. Este año habrá más de 350 actividades, con ciclos, charlas, talleres, presentaciones de libros, espectáculos, muestras y más de 90 stands de librerías. Con el lema “Ciudadanía y Democracia”, muchas actividades hacen foco en el 450° aniversario de la ciudad de Córdoba y los 40 años de democracia. Los ejes plantean temas relacionados como el territorio, las pertenencias, los derechos, la participación, la tolerancia, la construcción colectiva y las nociones de libertad, igualdad y soberanía._x000a__x000a_Este año se suman nuevos espacios culturales, como el Teatro Comedia, el Museo Metropolitano de Arte Urbano en Plaza España y el Centro Cultural de la UNC, además de los ya tradicionales como el Espacio Barón Biza en el patio del Cabildo, el Centro Cultural España Córdoba, el Paseo Sobremonte y la Plaza de la Intendencia, donde estará ubicada la carpa central. _x000a__x000a_En el ciclo de charlas, conversatorios y presentaciones de libros, participarán como invitados Darío Sztajnszrajber, Felipe Pigna, Juan Luis González, María O'Donnell, Jorge Liotti, Luciana Peker, Pupina Plomer, Liliana González, Emilio García Wehbi, Mercedes Romero Russo, Marcos Calligaris, Juan Ruocco, Soledad Barruti, Magda Tagtachian, Florencia Canale, Vir del Mar, Atilio Borón y Graciela Ramos, entre otros. _x000a__x000a_Una de las novedades de esta edición es &quot;Yendo: poesía en bici&quot;, un paseo en bicicleta por el Parque Sarmiento con cuatro paradas con intervenciones sobre poesía. Esta propuesta estará disponible los sábados 7 y 14 y los domingos 8 y 15 de octubre, con tres horarios de partida: 16, 17 y 18 hs, desde la Plaza España. _x000a__x000a_La programación completa está disponible en www.feriadellibro.cordoba.gob.ar. Cabe destacar que todas las actividades son libres y gratuitas. _x000a__x000a_#Cuchá"/>
    <s v="https://www.instagram.com/p/Cx-6V5xOKxH/"/>
    <x v="1"/>
    <n v="0"/>
    <x v="84"/>
    <x v="4"/>
    <x v="126"/>
    <m/>
    <n v="5836"/>
    <n v="602"/>
    <n v="201"/>
    <n v="3"/>
    <n v="42"/>
    <n v="5"/>
    <n v="848"/>
    <n v="0.145305003427005"/>
    <n v="13"/>
  </r>
  <r>
    <s v="17961733610642600"/>
    <s v="🌇 El proyecto para la creación de la Defensoría del Inquilino se plantea como una de las principales demandas del movimiento de @inquilinoscba. Maxi Vittar nos explica por qué es tan importante que exista un lugar donde resolver los conflictos referidos a la vivienda._x000a__x000a_💬 &quot;La relación inquilino – propietario no entra ni dentro de lo que sería una Defensoría del Pueblo ni una Defensoría del Consumidor. Nosotros no consumimos vivienda. Tampoco puede ser la del Pueblo, porque sobre todo trabaja en la vulneración de un derecho entre el Estado y un particular, o entre otros particulares, pero no en la lógica del inquilino. La vivienda es un Derecho Humano, no puede quedar subsumido a una relación de mercado dentro de la Defensoría del Consumidor.&quot;_x000a__x000a_⏩ Si querés conocer más, lee la entrevista completa ingresando al link de la bio o en nuestra página web 👉 www.cucha.com.ar. 📲_x000a__x000a_#Cuchá #Alquileres #Córdoba #Inquilinos_x000a_#LeyDeAlquileres #DefensoríaDelInquilino"/>
    <s v="https://www.instagram.com/reel/Cx_n2Nlxd2y/"/>
    <x v="2"/>
    <n v="77"/>
    <x v="84"/>
    <x v="4"/>
    <x v="127"/>
    <m/>
    <n v="2776"/>
    <n v="136"/>
    <n v="7"/>
    <n v="2"/>
    <n v="4"/>
    <m/>
    <n v="149"/>
    <n v="5.36743515850144E-2"/>
    <n v="19"/>
  </r>
  <r>
    <s v="17984168102412400"/>
    <s v="Hoy cumpliría 106 años Violeta Parra. La música chilena fue una referente para la música a nivel mundial. _x000a__x000a_Violeta vivió a lo largo de su niñez en distintas localidades de la zona de Chillán, sector donde tuvo sus primeras experiencias artísticas._x000a__x000a_Desde sus 17 años cantaba en diversos restaurantes junto a su hermana Hilda. _x000a__x000a_En 1938 forma familia con Luis Cereceda. El matrimonió finalizó diez años después. La desilusión provocada por este amor, marcó gran parte de la vida y obra de la artista._x000a__x000a_Con estrechos lazos con el movimiento conocido como Nueva Canción Chilena, Violeta reflejó también la evolución del canto popular a través de los distintos espacios en que la artista tuvo que desenvolverse. Sus composiciones y recopilaciones, además, fueron un punto de referencia para el posterior desarrollo de la música nacional, transformándose en la principal figura de la historia de la música chilena_x000a__x000a_Su intensidad hasta en las cosas más sencillas, sus fracasos amorosos y sus dificultades económicas, generaron en ella una gran depresión que la condujo al suicidio el día 5 de febrero de 1967_x000a__x000a_#Cuchá"/>
    <s v="https://www.instagram.com/p/Cx_KX16xdFi/"/>
    <x v="1"/>
    <n v="0"/>
    <x v="84"/>
    <x v="4"/>
    <x v="128"/>
    <m/>
    <n v="1372"/>
    <n v="109"/>
    <n v="8"/>
    <n v="2"/>
    <n v="2"/>
    <m/>
    <n v="121"/>
    <n v="8.8192419825072907E-2"/>
    <n v="15"/>
  </r>
  <r>
    <s v="18001571420291730"/>
    <s v="La Universidad Nacional de Córdoba, a través del Centro de Producción y Promoción Audiovisual, participó de la realización de &quot;Agua, aire, tierra, fuego – Cartografía del conflicto ambiental&quot;, una serie documental que se estrena hoy en Canal Encuentro y que cuenta con la conducción de la reconocida actriz Elena Roger. Además, la apertura y el cierre están ilustrados por Pablo Bernasconi._x000a__x000a_La producción consta de cuatro episodios que se vinculan directamente con el agua, el aire, la tierra y el fuego, y especialistas y pobladores de diferentes regiones detallan las problemáticas ambientales de sus zonas. _x000a__x000a_Fue elaborada íntegramente en red por las universidades participantes del Consejo Interuniversitario Nacional. En la etapa de preproducción, cada universidad aportó sus saberes para la conformación de un guion que reflejó los conflictos ambientales más representativos de cada región. El material fue compilado y editado por la plataforma audiovisual Mundo U._x000a__x000a_La UNC participa en los capítulos sobre tierra y fuego, a través de las problemáticas que atraviesa nuestra provincia en estos aspectos, como incendios y desmontes. Las grabaciones de estos episodios se realizaron con cuatro investigadores y docentes de la universidad._x000a__x000a_Además de Canal Encuentro, la serie podrá verse en el canal de YouTube de la UNC y en mundou.edu.ar. Los capítulos de Córdoba estarán disponibles el jueves 9 (Tierra) y el jueves 26 (Fuego). _x000a__x000a_#Cuchá"/>
    <s v="https://www.instagram.com/p/CyBnciGOzL3/"/>
    <x v="1"/>
    <n v="0"/>
    <x v="85"/>
    <x v="5"/>
    <x v="129"/>
    <m/>
    <n v="12040"/>
    <n v="943"/>
    <n v="277"/>
    <n v="14"/>
    <n v="128"/>
    <n v="55"/>
    <n v="1362"/>
    <n v="0.11312292358804001"/>
    <n v="14"/>
  </r>
  <r>
    <s v="17947289897703490"/>
    <s v="🟢 Se puso en marcha una novedosa iniciativa en la ciudad de Villa María, se trata de la construcción de un Ecobarrio de 23 hectáreas en la zona del barrio Las Playas. Son 300 viviendas que brindarán respuesta habitacional a vecinos y vecinas de la zona a través del Programa Casa Propia, Construir Futuro._x000a__x000a_🏡 Las viviendas serán construidas bajo un modelo sustentable que buscará disminuir el consumo energético, mediante la instalación de termotanques y paneles solares, cubierta con aislación de poliuretano, ventilación cruzada, diseño bioclimático en implantación de suelo y muros verdes._x000a__x000a_🌿 Además, el predio contará con un gran espacio verde de más de 10 hectáreas con equipamiento urbano que funcionará como un pulmón verde del sector, con bosques y especies autóctonas. Este parque tendrá postas educativas y un gran valor ambiental, paisajístico y recreativo. También se construyó en el predio una laguna de retardo pluvial._x000a__x000a_🏘️ Las edificaciones alcanzarán una superficie que ronda los 65 metros cuadrados, y contarán con comedor, baño y dos dormitorios. Se trata de casas con techo a dos aguas con calefón solar, cuyo diseño prevé ampliaciones para la construcción de cocheras y nuevos dormitorios._x000a__x000a_#Cuchá #VillaMaría _x000a_#Ecobarrio #LasPlayas"/>
    <s v="https://www.instagram.com/p/CyBOjhWujLV/"/>
    <x v="1"/>
    <n v="0"/>
    <x v="85"/>
    <x v="5"/>
    <x v="36"/>
    <m/>
    <n v="3072"/>
    <n v="122"/>
    <n v="18"/>
    <n v="5"/>
    <n v="6"/>
    <n v="1"/>
    <n v="151"/>
    <n v="4.9153645833333301E-2"/>
    <n v="10"/>
  </r>
  <r>
    <s v="18284140870149832"/>
    <s v="📃 Un informe en el que participaron científicos de la UNC revela que, para evitr ser pobre, la condición social que las personas tienen al nacer influye mucho más que el esfuerzo o el mérito. En esta misma investigación destacan que las mujeres tienen un 65% más de probabilidades de caer en la pobreza en comparación con los hombres. _x000a__x000a_👷‍♀️ Estos datos, se corresponden con los publicados por la Organización de las Naciones Unidas, donde se menciona que siete de cada diez personas pobres en el mundo son mujeres, quienes tienen además una mayor probabilidad de trabajar en empleos informales en comparación con los hombres (54% en América Latina). _x000a__x000a_📈 A esto se debe sumar la brecha salarial, ya que en promedio perciben entre un 25% y un 40% menos de sueldo, suelen tener empleos precarios con bajos salarios y están más expuestas al desempleo._x000a__x000a_👎 Por otro lado, la clase de social de origen, la precarización laboral, la ubicación geográfica y la etnicidad acentúan aún más las desventajas y pone de manifiesto que, en ciertos grupos sociales, operan mecanismos específicos de desigualdad que se superponen para formar una &quot;superposición de capas&quot; de desigualdad._x000a__x000a_¿Qué otros factores acrecientan las posibilidades de vivir en la pobreza?_x000a__x000a_Nota completa 👉 cucha.com.ar (link en la bio)"/>
    <s v="https://www.instagram.com/p/CyCQUEyikC5/"/>
    <x v="0"/>
    <n v="0"/>
    <x v="85"/>
    <x v="5"/>
    <x v="113"/>
    <m/>
    <n v="2392"/>
    <n v="203"/>
    <n v="20"/>
    <n v="1"/>
    <n v="14"/>
    <n v="2"/>
    <n v="238"/>
    <n v="9.94983277591973E-2"/>
    <n v="20"/>
  </r>
  <r>
    <s v="17862386111979420"/>
    <s v="“Ni vos ni yo somos lo mismo” es el primer libro escrito por Santiago Pérez. ✒️ Un proceso que nació en El Brote, espacio colectivo de escritura, y que tuvo como culminación un poemario construido durante varios meses de trabajo. Charlamos con el autor del libro para conocer su proceso de escritura y para compartir algunos poemas. ✅️_x000a__x000a_👉 Si querés leer la entrevista completa y leer algunos poemas de Santi Pérez, entrá al link de la Bio o a www.cuchá.com.ar_x000a__x000a_Ph:  @chris.domm_x000a__x000a_#cuchá"/>
    <s v="https://www.instagram.com/p/CyDoOlrOdAc/"/>
    <x v="0"/>
    <n v="0"/>
    <x v="86"/>
    <x v="6"/>
    <x v="130"/>
    <m/>
    <n v="3900"/>
    <n v="319"/>
    <n v="27"/>
    <n v="2"/>
    <n v="15"/>
    <n v="2"/>
    <n v="363"/>
    <n v="9.3076923076923099E-2"/>
    <n v="9"/>
  </r>
  <r>
    <s v="17932156439759590"/>
    <s v="✌🏽Perón Perón llega a Córdoba_x000a__x000a_🍽️ Este local, ubicado en pleno Alta Córdoba va a estar inaugurándose con una fiesta popular. La sede cordobesa no será una réplica de su hermano porteño, sino que tendrá su propia tonada. Estuvimos hablando con Daniel Narezo, periodista, militante peronista muy cercano a Madres de Plaza de Mayo y admirador de Hebe de Bonafini._x000a__x000a_👉 Si queres saber más, te invitamos a leer la nota en cucha.com.ar, o ingresar al link que está en nuestra biografía 📱"/>
    <s v="https://www.instagram.com/p/CyGTX9kOXdR/"/>
    <x v="1"/>
    <n v="0"/>
    <x v="87"/>
    <x v="0"/>
    <x v="107"/>
    <m/>
    <n v="8570"/>
    <n v="904"/>
    <n v="231"/>
    <n v="27"/>
    <n v="42"/>
    <n v="8"/>
    <n v="1204"/>
    <n v="0.14049008168027999"/>
    <n v="9"/>
  </r>
  <r>
    <s v="17996463122185540"/>
    <s v="El Consejo de la Magistratura de la Nación aprobó una sanción ejemplar para los jueces del Tribunal Oral en lo Criminal y Correccional 8, Javier Anzoátegui y Luis Rizzi, quienes emitieron un fallo misógino en septiembre de 2020 en un caso de Interrupción Legal del Embarazo (ILE) a una niña víctima de abuso sexual. _x000a__x000a_Los jueces descalificaron a los médicos que realizaron la ILE y definieron esta práctica como &quot;tortura de la mafia&quot; y &quot;rituales de las tribus antropófagas&quot;. Además, decidieron formular denuncias penales contra médicos y defensores. _x000a__x000a_El Consejo de la Magistratura decidió descontar la mitad de su salario como multa única y obligarlos a capacitarse en género según la Ley Micaela. La decisión fue unánime, a excepción de una consejera. Esta sanción es un avance importante en la aplicación de la perspectiva de género en la justicia._x000a__x000a_#Cuchá"/>
    <s v="https://www.instagram.com/p/CyHCvisRkLT/"/>
    <x v="0"/>
    <n v="0"/>
    <x v="87"/>
    <x v="0"/>
    <x v="131"/>
    <m/>
    <n v="4135"/>
    <n v="450"/>
    <n v="19"/>
    <n v="11"/>
    <n v="10"/>
    <n v="2"/>
    <n v="490"/>
    <n v="0.118500604594921"/>
    <n v="16"/>
  </r>
  <r>
    <s v="17992662110108320"/>
    <s v="🎬 Realizada íntegramente en Córdoba, &quot;Límites Imposibles&quot; llega a la pantalla de DeporTV desde este lunes 9 de octubre. La serie relata la trayectoria de distintas personas con discapacidad que realizan actividades deportivas en disciplinas adaptadas (fútbol ciego, atletismo, paravoley, canotaje,_x000a_básquet sobre silla de ruedas, entre otros) tanto a nivel profesional como recreativo._x000a__x000a_🙌 Un retrato nutrido de historias personales que hablan de las posibilidades deportivas en torno a la discapacidad, la necesaria presencia de estímulos y espacios de apoyo y contención para su desempeño, así como las exigencias y desafíos que aún es necesario afrontar._x000a__x000a_ℹ️ Esta serie fue la ganadora de la convocatoria “Renacer audiovisual” organizada por el Ministerio de Cultura de la Nación. Ahora será transmitida de lunes a jueves a las 10hs para todo el país por DeporTV y también estará disponible en Cont.ar,  la plataforma pública de contenidos audiovisuales._x000a__x000a_#Cuchá #LímitesImposibles _x000a_#DeporteAdaptado #Deportes #Discapacidad"/>
    <s v="https://www.instagram.com/p/CyI35oluWuV/"/>
    <x v="1"/>
    <n v="0"/>
    <x v="88"/>
    <x v="1"/>
    <x v="102"/>
    <m/>
    <n v="2514"/>
    <n v="118"/>
    <n v="29"/>
    <n v="0"/>
    <n v="8"/>
    <n v="2"/>
    <n v="155"/>
    <n v="6.1654733492442299E-2"/>
    <n v="9"/>
  </r>
  <r>
    <s v="18035727079570300"/>
    <s v="El Equipo Argentino de Antropología Forense (EAAF) identificó el lugar donde fueron enterradas las víctimas de la masacre de San Antonio de Obligado en 1887. Esto representa el primer hallazgo de una fosa común relacionada al exterminio de los pueblos originarios. _x000a__x000a_En el verano de 1887, el Ejército Argentino, por orden de Rudecindo Roca, fusiló a 14 hombres, una mujer y un niño de las comunidades moqoit y qom. Este suceso dio nombre a la masacre de San Antonio de Obligado. _x000a__x000a_El hallazgo se produjo en el mes de septiembre, aunque el EAAF viene trabajando en la zona desde marzo. Esto se debe a que la Fiscalía Federal de Reconquista está llevando a cabo la investigación y recopilación de datos para realizar lo que sería el primer juicio por delitos de lesa humanidad hacia una comunidad indígena en el siglo XIX. _x000a__x000a_#Cuchá"/>
    <s v="https://www.instagram.com/p/CyLXBkgOk9T/"/>
    <x v="1"/>
    <n v="0"/>
    <x v="89"/>
    <x v="2"/>
    <x v="132"/>
    <m/>
    <n v="6594"/>
    <n v="669"/>
    <n v="57"/>
    <n v="8"/>
    <n v="61"/>
    <n v="5"/>
    <n v="795"/>
    <n v="0.12056414922656999"/>
    <n v="9"/>
  </r>
  <r>
    <s v="17924333750786080"/>
    <s v="El viernes 13 y el sábado 14, de 18 a 21 hs, tendrá lugar el Espacio Poesía en el Patio Menor del Cabildo. Se trata de un ciclo que forma parte de la Feria del Libro y que presenta una amplia propuesta para abarcar y profundizar en este género. _x000a__x000a_Las actividades incluyen lecturas poéticas, presentaciones de libros y revistas, cafés literarios y performances. Participarán escritores y colectivos literarios de nuestra ciudad. _x000a__x000a_Viernes 13:_x000a_18 hs: La Bandada_x000a_19 hs: Mesa de lectura con Franco Boczkowski, Carlos Surghi, Eugenia Zorrilla y Gabriel Pantoja._x000a_20 hs: Café Literario con Macarena Peric, Somnífera, Goldenberg y Pablo Carrizo._x000a__x000a_Sábado 14:_x000a_18 hs: Otras puertas. Charla sobre la obra de Alejandro_x000a_Schmidt, con Leticia Ressia y Elena Anníbali._x000a_19 hs: Presentación de la revista Palabras de Poeta._x000a_20 hs: Performance La Voz Vive. Homenaje a poetas muertos de Córdoba. Participan Zaca, Flor DC, Laura Torres Foá, María Insaurralde, Rocío Luna, Luján Luna, Vanesa Almada Noguerón y Adonay. Coordina y produce Flor Lopez._x000a__x000a_Cabe destacar que todas las actividades son con entrada libre y gratuita. _x000a__x000a_#Cuchá"/>
    <s v="https://www.instagram.com/p/CyMW87SRPFK/"/>
    <x v="1"/>
    <n v="0"/>
    <x v="89"/>
    <x v="2"/>
    <x v="27"/>
    <m/>
    <n v="4532"/>
    <n v="398"/>
    <n v="45"/>
    <n v="7"/>
    <n v="27"/>
    <n v="1"/>
    <n v="477"/>
    <n v="0.105251544571933"/>
    <n v="18"/>
  </r>
  <r>
    <s v="18011439781807850"/>
    <s v="📌 Recientemente volvieron a elevarse las tensiones entre Armenia y Azerbaiyán por la región de Nagorno-Karabaj. Se trata de una zona montañosa del Cáucaso que fue históricamente disputada por ambos países. En tiempos de la Unión Soviética se definió que pertenece al territorio azerí, pero cuenta con mayoría de población armenia._x000a__x000a_📢 La primera guerra en esta zona fue a principios de la década del 90´ y dejó un saldo de 30.000 muertos y un millón de desplazados. En estos años hubo distintos enfrentamientos, con un pico en 2020 con otros 7000 muertos. Desde entonces, un contingente de la paz ruso garantizaba el cumplimiento de los acuerdos alcanzados. _x000a__x000a_🌏 Un contexto geopolítico sumamente complejo explica los cambios que posibilitaron esta escalada. En guerra con Ucrania, Rusia no puede permitirse abrir nuevos focos de conflictos. Por su parte, Azerbaiyán cuenta con un gran poderío militar y aliados regionales muy importantes como Turquía e Israel, históricamente enfrentados a Armenia._x000a__x000a_🚧 A fines de 2022, el gobierno azerí instaló retenes en el corredor de Lachin, única ruta que unía Nagorno Karabaj con Armenia, lo que ocasionó escasez de alimentos y medicamentos. Desde entonces, la situación solo empeoró y hace unas semanas las tropas azeríes comenzaron la invasión militar. _x000a__x000a_ℹ️ Ya son unas 30 mil personas las que abandonaron la región temiendo una limpieza étnica. Las fuerzas separatistas se rindieron y Nagorno Karabaj dejará de existir como república desde el 1 de enero. Mientras tanto, las declaraciones del presidente de Azerbaiyán, Ilham Aliyev, lejos de calmar los ánimos, los recrudecen y abren las puertas a una próxima invasión militar, pero ya sobre territorio armenio._x000a__x000a_▶️ En la nueva columna de “Una Vuelta de Tuerca al Mundo”, Adrián Tuninetti se sumerge en uno de los conflictos que tal vez menos prensa está teniendo en el mundo, para describir el entramado histórico, el contexto actual y el devenir que le depara a la región del Cáucaso. Podés leer la nota completa en el link de la bio o en nuestra página web 👉 www.cucha.com.ar. _x000a__x000a_#Cuchá #Cáucaso _x000a_#Armenia #Azerbaiyán_x000a_#Artsaj #NagornoKarabaj"/>
    <s v="https://www.instagram.com/p/CyPIGlQxPLE/"/>
    <x v="0"/>
    <n v="0"/>
    <x v="90"/>
    <x v="3"/>
    <x v="133"/>
    <m/>
    <n v="1730"/>
    <n v="76"/>
    <n v="10"/>
    <n v="0"/>
    <n v="3"/>
    <m/>
    <n v="89"/>
    <n v="5.14450867052023E-2"/>
    <n v="20"/>
  </r>
  <r>
    <s v="17985824318454920"/>
    <s v="🏀 “Rubén Magnano”, la biografía oficial del múltiple campeón que llevó a la Selección Argentina al oro olímpico, se presentará este miércoles 11 de octubre, a las 19.00hs, en el Auditorio de la Facultad de Comunicación de la Universidad Nacional de Córdoba._x000a__x000a_🥇 Los títulos del entrenador villamariense desbordan cualquier estantería: en el básquet nacional dirigió al histórico Atenas de Milanesio y Campana, que coronó títulos nacionales y continentales; y con la selección argentina fue el primer timonero de la histórica “generación dorada” que logró el subcampeonato en el Mundial de Indianápolis 2002, y la medalla de oro en los Juegos Olímpicos de Atenas 2004, entre otras conquistas._x000a__x000a_📖 El libro escrito por el periodista cordobés Gabriel Rosenbaun, repasa y reflexiona sobre “los momentos más trascendentes de una vida cargada de adrenalina, con giros inesperados y una convicción intacta: los imposibles no existen”._x000a__x000a_⛹️ &quot;Como si fuese un documental, por momentos el texto se sumerge en la atmósfera del mundo Magnano e incluye testimonios de gran parte de los integrantes de la Generación Dorada y anécdotas relacionadas con personalidades de la talla internacional de Mike Krzyzewski y Gregg Popovich&quot;, explica Rosenbaun en su cuenta de Twitter."/>
    <s v="https://www.instagram.com/p/CyOACrGxJGN/"/>
    <x v="0"/>
    <n v="0"/>
    <x v="90"/>
    <x v="3"/>
    <x v="134"/>
    <m/>
    <n v="1095"/>
    <n v="51"/>
    <n v="1"/>
    <n v="0"/>
    <n v="0"/>
    <m/>
    <n v="52"/>
    <n v="4.7488584474885798E-2"/>
    <n v="9"/>
  </r>
  <r>
    <s v="17931056525767640"/>
    <s v="Un 11 de octubre de 2015 fue asesinada Diana Sacayán, una de las principales militantes en la lucha por los derechos humanos del colectivo de personas travestis, transexuales y transgénero en Argentina._x000a__x000a_Amancay Diana Sacayán nació en 1975 en la provincia de Tucumán, era indígena perteneciente al pueblo diaguita. Pronto su familia se trasladó a la localidad de Gregorio Laferrere en el partido de La Matanza._x000a__x000a_Durante su juventud la identidad trans era considerada un delito así que terminó muchas veces presa. En la cárcel se acercó a la política y comenzó la militancia que sostendría hasta su último día. _x000a__x000a_Fundó el Movimiento Antidiscriminatorio de Liberación (M.A.L.) y dirigió la Asociación Internacional de Lesbianas, Gays y Bisexuales (ILGA). Un dato llamativo es que escribió en “El Teje”, primer periódico escrito por travestis en Latinoamérica._x000a__x000a_Además, fue la primera travesti en recibir su DNI con la inscripción del género femenino. Estuvo presente en proyectos de atención a la salud, como por ejemplo, los de consultorios médicos exclusivos para la población trans. Y en educación, coordinó un programa para que sus compañeras retomaran los estudios._x000a__x000a_Uno de sus mayores logros fue promover la Ley de Cupo Laboral Trans en la Provincia de Buenos Aires. Medida de la que no pudo ver su trascendencia, porque poco tiempo después Diana fue asesinada en un crimen de odio. La autopsia estableció un total de 27 lesiones en su cuerpo, fue golpeada, atada de manos y pies, amordazada y apuñalada con un arma blanca. _x000a__x000a_En 2018 uno de los perpetradores, Gabriel David Marino, fue condenado por el delito de homicidio calificado por odio a la identidad de género y por haber mediado violencia de género. El fallo se convirtió en el primero en el país en incluir el agravante por &quot;travesticidio&quot;._x000a__x000a_Lamentablemente, en 2020 la Cámara de Casación confirmó la condena de Marino, pero solo por el agravante de violencia de género y quitó la figura de travesticidio. La lucha por el caso de Diana Sacayán continúa. Todavía se investiga la participación de otra persona  que no ha podido ser identificada. Y, por supuesto, la comunidad está a la espera de que la Corte Suprema revise el fallo."/>
    <s v="https://www.instagram.com/p/CyQnMrKOE_U/"/>
    <x v="1"/>
    <n v="0"/>
    <x v="91"/>
    <x v="4"/>
    <x v="68"/>
    <m/>
    <n v="2172"/>
    <n v="126"/>
    <n v="5"/>
    <n v="0"/>
    <n v="5"/>
    <m/>
    <n v="136"/>
    <n v="6.2615101289134403E-2"/>
    <n v="10"/>
  </r>
  <r>
    <s v="18071025565420928"/>
    <s v="📌 Hoy cumpliría 62 años la cantante, compositora y referente de la música tropical Gilda. Una artista multifacética que se convirtió en la abanderada de la cumbia. _x000a__x000a_Myriam Alejandra Bianchi (Gilda) nació el 11 de octubre de 1961 en el barrio de Villa Devoto, Buenos Aires. ✔️ En sus comienzos la artista optó por el profesorado de educación física y la docencia en nivel inicial. 🎶 No fue hasta 1992 que se dedicó por completo a la música grabando seis discos de estudio, uno más exitoso que el otro. _x000a__x000a_👉 El 7 de septiembre de 1996, en el momento que su carrera había logrado despegar, encontró la muerte en un accidente de tráfico. Desde ese día, el lugar del accidente quedó convertido en un santuario dedicado a su memoria, en donde miles de personas se acercan todos los años a pedirle milagros. _x000a__x000a_#Cucha"/>
    <s v="https://www.instagram.com/p/CyRLhdJR6N7/"/>
    <x v="1"/>
    <n v="0"/>
    <x v="91"/>
    <x v="4"/>
    <x v="135"/>
    <m/>
    <n v="2030"/>
    <n v="145"/>
    <n v="1"/>
    <n v="0"/>
    <n v="6"/>
    <m/>
    <n v="152"/>
    <n v="7.4876847290640397E-2"/>
    <n v="15"/>
  </r>
  <r>
    <s v="17889637034852960"/>
    <s v="✏️ Nuevas becas para ingresantes 2024 de la UNC_x000a__x000a_💰Las 250 becas están apuntadas a estudiantes que necesiten ayuda en el marco de la difícil situación socioeconómica actual._x000a__x000a_📆 La ayuda tiene una vigencia de 11 meses (De febrero a diciembre) y pueden inscribirse todos los ingresantes de todas las carreras de la Universidad Nacional de Córdoba. No hay límite de edad para quienes quieran solicitarlas._x000a__x000a_📝 La inscripción se debe realizar a través de un formulario: VER LINK EN BIOGRAFÍA _x000a__x000a_✍🏼 Documentación que se debe presentar:_x000a__x000a_- Imagen del DNI en un solo archivo (Frente y dorso)_x000a_- Certificación negativa de Anses del grupo familiar mayores de  18 años (se obtiene en  https://www.anses.gob.ar/consulta/certificacion-negativa)._x000a_- Comprobantes de ingresos económicos de integrantes del grupo familiar y/o vincular del que dependa económicamente el/ la postulante:_x000a_- Recibo de alquiler, expensas y/o de hipoteca, en los casos en que existiera esta condición de la vivienda (de la familia de origen y del estudiante)._x000a__x000a_🔢 El orden de prioridades para acceder a la beca es el siguiente:_x000a_Quienes pertenezcan a grupos familiares cuyo ingreso predominante provenga del mercado informal de trabajo._x000a_Postulantes con hijos/as a cargo (de 0 a 18 años de edad) y que no acrediten redes de contención._x000a_Postulantes que estén iniciando una carrera universitaria por primera vez en 2024 y no estén cursando otra carrera universitaria y/o tengan  una titulación  terciaria y/o universitaria._x000a_Quienes por su rango etario no puedan solicitar beca en otras convocatorias._x000a_Quienes presenten indicadores de vulnerabilidad socioeconómica._x000a_Quienes pertenezcan a poblaciones prioritarias de la UNC. (Estudiantes de pueblos originarios, estudiantes campesinos, estudiantes con discapacidad, estudiantes de la comunidad LGBTTIQ+,entre otros)_x000a__x000a_#Cuchá"/>
    <s v="https://www.instagram.com/p/CyRkzMJRC2Q/"/>
    <x v="1"/>
    <n v="0"/>
    <x v="91"/>
    <x v="4"/>
    <x v="96"/>
    <m/>
    <n v="1753"/>
    <n v="45"/>
    <n v="3"/>
    <n v="0"/>
    <n v="3"/>
    <n v="1"/>
    <n v="51"/>
    <n v="2.9092983456930999E-2"/>
    <n v="19"/>
  </r>
  <r>
    <s v="18000787490137230"/>
    <s v="🔊 A principios del siglo XX se desenterraron unas enigmáticas artesanías en Santa Fe. El hallazgo generó un intenso debate que desencadenó la destrucción de gran parte de los objetos. Algunas piezas sobrevivieron y terminaron en Jesús María, Córdoba._x000a__x000a_🎧 Lucas Matías Contreras reconstruye, en formato podcast, una historia con giros inesperados donde confluyen la arqueología, las creencias y la lucha por el reconocimiento histórico y cultural._x000a__x000a_📲 Nos gustaría contarte mucho más pero no queremos spoilearte. Los cuatro episodios de la serie podés encontrarlos en Spotify bajo el nombre &quot;Arroyo Leyes, la encrucijada afroargentina&quot;._x000a__x000a_#Cuchá"/>
    <s v="https://www.instagram.com/p/CyTkM_wOJ1K/"/>
    <x v="1"/>
    <n v="0"/>
    <x v="92"/>
    <x v="5"/>
    <x v="136"/>
    <m/>
    <n v="10522"/>
    <n v="1112"/>
    <n v="132"/>
    <n v="26"/>
    <n v="154"/>
    <n v="18"/>
    <n v="1424"/>
    <n v="0.13533548754989499"/>
    <n v="13"/>
  </r>
  <r>
    <s v="17898256238885960"/>
    <s v="Desde Cuchá estamos muy felices de llegar a los 10 mil seguidores en instagram y queremos festejarlo sorteando un libro de poesía. 🥳_x000a__x000a_✒️ “Ni vos ni yo somos lo mismo” es el primer libro escrito por @ssantiprz . Un proceso que nace en @elbroteescritura , espacio colectivo de escritura, y que tiene como culminación un poemario construido durante varios meses de trabajo.✔️_x000a__x000a_👉 Para participar del sorteo tenés que  etiquetar a un amigo/a, darle like a esta publicación y seguir a @cucha.cba . Mientras más personas etiquetes,  más chances tenés de ganar 😉_x000a__x000a_¡Tenés tiempo para participar hasta el lunes en la tarde!_x000a__x000a_#Cuchá"/>
    <s v="https://www.instagram.com/p/CyVw33huSfW/"/>
    <x v="1"/>
    <n v="0"/>
    <x v="93"/>
    <x v="6"/>
    <x v="137"/>
    <m/>
    <n v="3827"/>
    <n v="233"/>
    <n v="5"/>
    <n v="225"/>
    <n v="4"/>
    <n v="7"/>
    <n v="467"/>
    <n v="0.12202769793572001"/>
    <n v="10"/>
  </r>
  <r>
    <s v="18393020500003940"/>
    <s v="🫱🏼‍🫲🏽 Cuando el fuego pasa, pero queda la comunidad_x000a__x000a_🔥 A horas de finalizados los incendios en el valle de Punilla, Facundo Arzamendia visita a vecinos y vecinas del barrio Comechingones de Cuesta Blanca para conocer las consecuencias del fuego_x000a__x000a_🚒 “Perdí la noción del tiempo desde que empezó hasta que llegaron los bomberos. El fuego avanzaba muy rápido” nos cuenta un Federico que todavía muestra sobre su piel los raspones de un combate agotador. _x000a__x000a_📍 Barrio Comechingones está al norte de Cuesta Blanca. Es un barrio registrado en el ReNaBaP (registro Nacional de Barrios Populares) de la Nación pero en continua disputa con la comuna por tratarse de tierras que diversos grupos inmobiliarios intentaron apropiarse para desarrollar sus proyectos económicos desconociendo a los habitantes de la zona_x000a__x000a_🫂 Te invitamos a conocer la historia de esta comunidad que peleó codo a codo contra el fuego_x000a__x000a_👉 Si queres saber más, te invitamos a leer la nota en cucha.com.ar, o ingresar al link a través del link en la bio 📱"/>
    <s v="https://www.instagram.com/p/CyYd09kutu7/"/>
    <x v="1"/>
    <n v="0"/>
    <x v="94"/>
    <x v="0"/>
    <x v="48"/>
    <m/>
    <n v="2954"/>
    <n v="120"/>
    <n v="7"/>
    <n v="0"/>
    <n v="7"/>
    <m/>
    <n v="134"/>
    <n v="4.5362220717671001E-2"/>
    <n v="11"/>
  </r>
  <r>
    <s v="18021033169748000"/>
    <s v="🇦🇷 En Argentina, millones de trabajadores y trabajadoras de la economía popular se ganan la vida cuidando vehículos, reciclando, fabricando productos artesanales, limpiando hogares particulares, elaborando alimentos, trabajando la tierra, entre muchas otras actividades. En los últimos años, el Estado ha implementado políticas dirigidas a reconocer y otorgar derechos a este segmento de la población. Sin embargo, las condiciones sociales y económicas están lejos de ser las deseables para llevar adelante una vida digna._x000a__x000a_📢 Lucas Bruno, militante, abogado y Doctor en Ciencias Políticas, define a los movimientos de la economía popular como “un sujeto social que no encaja en los parámetros de producción de bienes y servicios tal como se entendía en el siglo XX, y que en la actualidad tiene muy pocos derechos y muy poco reconocimiento institucional, político y social&quot;. Esta realidad los coloca, por lo tanto, como un sector “excluido del sistema”. Frente a esta coyuntura, los vecinos “tienen que invertir su propio trabajo, no desde la lógica neoliberal de ‘ser tu propio jefe’, sino desde una lógica solidaria, colectiva y cooperativa&quot;, explica. En este camino, “están gradualmente logrando conquistar algunos de los derechos que les corresponden y fortaleciendo al mismo tiempo sus proyectos comerciales” 💬_x000a__x000a_🧱 Según datos actualizados hasta el 2022 por parte del Registro Nacional de Trabajadores de la Economía Popular (ReNaTEP), la cantidad de trabajadores de este sector supera los tres millones de personas, de las cuales el 58 por ciento son mujeres. En el caso de Córdoba, Lucas explica: &quot;los registros están un poco desactualizados, pero se estima que aproximadamente una de cada cuatro personas en condiciones de trabajar pertenece a la economía popular&quot;._x000a__x000a_🤔 ¿Qué estrategias se construyen en los barrios marginados para garantizar el alimento en los hogares? ¿Qué deben hacer y qué hacen los Estados frente a esta realidad?_x000a__x000a_👷 Profundizamos con Lucas sobre estas y otras aristas del complejo entramado de las economías populares en Córdoba._x000a__x000a_📲 Entrevista completa en cucha.com.ar 👉 (link en la bio)"/>
    <s v="https://www.instagram.com/p/CycA0KRxGrJ/"/>
    <x v="0"/>
    <n v="0"/>
    <x v="95"/>
    <x v="1"/>
    <x v="138"/>
    <m/>
    <n v="4684"/>
    <n v="382"/>
    <n v="25"/>
    <n v="4"/>
    <n v="14"/>
    <n v="2"/>
    <n v="425"/>
    <n v="9.0734415029889007E-2"/>
    <n v="20"/>
  </r>
  <r>
    <s v="18111051520332700"/>
    <s v="El juez Martín Cormick declaró la nulidad de cuatro artículos de un decreto emitido por el expresidente Mauricio Macri en 2016, que permitía a los familiares de funcionarios públicos acceder al blanqueo de activos en el marco del &quot;sinceramiento fiscal&quot;. Esta decisión responde a una demanda presentada por la organización Abogados por la Justicia Social La Plata, Berisso y Ensenada, la Asociación Civil La Plata, Berisso y Ensenada Asociación Civil y los entonces diputados nacionales Rodolfo Tailhade, Juliana Di Tullio y Diana Conti._x000a__x000a_Los artículos anulados del decreto 1206/2016 de Macri incluían la extensión del beneficio a cónyuges, padres e hijos emancipados de los sujetos excluidos en la ley de sinceramiento fiscal. Además, ampliaron el alcance del blanqueo de capitales a situaciones no previstas y a la inclusión de sujetos originalmente excluidos. El juez concluyó que estas modificaciones excedieron la reglamentación de la ley 27.260, invadiendo la esfera del Poder Legislativo en materia tributaria._x000a__x000a_Si la decisión judicial se mantiene en apelación, la AFIP podrá exigir a los contribuyentes involucrados el pago de impuestos pendientes sobre sus activos incluidos en el blanqueo, además de intereses por pagos atrasados._x000a__x000a_#Cuchá"/>
    <s v="https://www.instagram.com/p/CyeVlDZR6G_/"/>
    <x v="1"/>
    <n v="0"/>
    <x v="96"/>
    <x v="2"/>
    <x v="139"/>
    <m/>
    <n v="4505"/>
    <n v="226"/>
    <n v="6"/>
    <n v="9"/>
    <n v="2"/>
    <m/>
    <n v="243"/>
    <n v="5.39400665926748E-2"/>
    <n v="17"/>
  </r>
  <r>
    <s v="17997010901204900"/>
    <s v="76 años de conflicto entre Israel y Palestina es demasiado tiempo como para reducir la culpa de lo que está pasando a un hecho puntual. 🇮🇱🇯🇴_x000a__x000a_👉 Ramiro Albarracín, maestrando en políticas internacionales, nos da su mirada histórica y geopolítica sobre el conflicto en la Franja de Gaza, con especial atención a los intereses económicos que existen en la región._x000a__x000a_&quot;La causa israelí es por su derecho a vivir en paz y la causa palestina es por sus derechos humanos y políticos, no solamente religiosos. Esas causas colisionan por incapacidades políticas de cada lado&quot;. ✒️_x000a__x000a_El acuerdo con Arabia, las fallas en la seguridad israelí, un nuevo gasoducto, la influencia estadounidense, el rol de Irán y mucho más, en este artículo que profundiza en un conflicto que afecta a miles y miles de inocentes y que requiere una urgente solución.✅️_x000a__x000a_Lee la nota completa en 👉 www.cucha.com.ar o a través del link de la bio._x000a__x000a_#Cuchá"/>
    <s v="https://www.instagram.com/p/CyhE2l2RGzM/"/>
    <x v="1"/>
    <n v="0"/>
    <x v="97"/>
    <x v="3"/>
    <x v="4"/>
    <m/>
    <n v="5628"/>
    <n v="254"/>
    <n v="28"/>
    <n v="0"/>
    <n v="19"/>
    <n v="18"/>
    <n v="301"/>
    <n v="5.3482587064676602E-2"/>
    <n v="19"/>
  </r>
  <r>
    <s v="18229744990221112"/>
    <s v="✊ En el cierre del 36° Encuentro Plurinacional de Mujeres, Lesbianas, Travestis, Trans, Bisexual y No Binaries, que congregó en Bariloche a miles de personas provenientes de toda Argentina y de países vecinos, se eligió como próxima sede a la provincia de Jujuy. _x000a__x000a_♀️ Los encuentros comenzaron en 1986, siendo una experiencia inédita a nivel mundial. Sus debates han impulsado legislaciones y políticas públicas igualitarias impulsadas por los activismos feministas._x000a__x000a_🔥 Este año, los debates estuvieron atravesados por la coyuntura electoral y las luchas que, en diferentes provincias, las mujeres y disidencias enfrentaron. En ese marco, sobre el escenario se manifestó: “Queremos un 2024 sin derechas, sin fascismos y en las calles siempre”._x000a__x000a_✨ Una de las particularidades que destacó de este 36° Encuentro fue la participación de infancias y adolescencias, que subieron al escenario a contar lo que hablaron en los espacios de debate. Los voceros de los talleres se manifestaron por “niñeces libres”, y que “haya vacantes en las escuelas”. También reclamaron la creación de un &quot;Ministerio de Niños, Adolescentes y Jóvenes&quot; y se expresaron a favor de la Educación Sexual Integral (ESI) considerándola “de vital importancia desde temprana edad”._x000a__x000a_🏳️‍⚧️ El colectivo travesti trans resaltó especialmente la necesidad de un “urgente tratamiento de reparación para las adultas mayores travestis y trans” para tener “una vejez digna” en sus conclusiones, al tiempo que pidieron visibilizar los travesticidios y transfemicidios y reclamaron la implementación de la Ley de Cupo Laboral Travesti Trans en todo el país._x000a__x000a_📢 Sobre la próxima sede, las impulsoras expresaron: “Jujuy es la tierra a la que ante tanta opresión respondemos con alegría, organización y lucha”. El eje de la aclamación que terminó de destacar como próximo escenario a esta provincia para el Encuentro 2024, fue la situación de &quot;represión y resistencia a la reforma del gobernador Gerardo Morales&quot;."/>
    <s v="https://www.instagram.com/p/CygFDZcuRJx/"/>
    <x v="1"/>
    <n v="0"/>
    <x v="97"/>
    <x v="3"/>
    <x v="110"/>
    <m/>
    <n v="3642"/>
    <n v="462"/>
    <n v="21"/>
    <n v="4"/>
    <n v="2"/>
    <m/>
    <n v="489"/>
    <n v="0.13426688632619399"/>
    <n v="10"/>
  </r>
  <r>
    <s v="18055696897468740"/>
    <s v="Lilia Lemoine, candidata a diputada nacional por la provincia de Buenos Aires de La Libertad Avanza y asesora de Javier Milei, dijo que su primer proyecto de ley en el Congreso será para que los hombres puedan decidir si quieren hacerse cargo de sus hijos. _x000a__x000a_Para Lemoine, las mujeres &quot;tienen el privilegio de poder matar a sus hijos y renunciar a ser madres&quot; mediante el aborto legal, por lo que &quot;no le parece justo que un hombre tenga que hacerse cargo económicamente de una criatura hasta los 18 años, cuando no lo quiso tener&quot;. Según su proyecto de ley, la mujer embarazada tendrá 15 días para notificar al padre, quien podrá decidir si quiere hacerse cargo o renunciar a la paternidad. _x000a__x000a_Cabe destacar que, según datos de UNICEF y del Índice Crianza que elabora INDEC, en nuestro país el 50% de los padres no paga la obligación alimentaria y el 12% lo hace de manera eventual. Es decir que 3 de cada 5 hogares a cargo de mujeres no reciben la obligación alimentaria en tiempo y forma. Más de 1.600.000 mujeres se hacen cargo solas de más de 3.000.000 niños y niñas, pese a que los ingresos de las jefas de hogar monomarentales son un 19,8% menores que los del resto de los hogares y los niveles de informalidad laboral son mucho más altos. _x000a__x000a_#Cuchá"/>
    <s v="https://www.instagram.com/p/CyjYhLORxgZ/"/>
    <x v="1"/>
    <n v="0"/>
    <x v="98"/>
    <x v="4"/>
    <x v="140"/>
    <m/>
    <n v="5153"/>
    <n v="148"/>
    <n v="30"/>
    <n v="17"/>
    <n v="2"/>
    <m/>
    <n v="197"/>
    <n v="3.8230157189986402E-2"/>
    <n v="17"/>
  </r>
  <r>
    <s v="17950862963692650"/>
    <s v="El juez Miguel Hugo Vaca Narvaja, dispuso el procesamiento y la prisión preventiva para Álvaro Juan Aparicio Díaz por abuso sexual y trata de personas, reducción a la servidumbre y asociación ilícita. Mientras que a su esposa, Carolina Canes, se la acusa de ser cómplice en las técnicas de sometimiento y captación de víctimas._x000a__x000a_La causa de los &quot;Sanadores Egipcios&quot; se dio a conocer en 2021 cuando salieron a la luz las maniobras delictivas de esta secta ubicada en Villa Cura Brochero. Aparicio Díaz, de nacionalidad uruguaya, se presentaba como el “licenciado Ahú Sari Merek” y durante varios años se hizo pasar por psicólogo, daba cursos y hacía terapia de “sanación egipcia”._x000a__x000a_También ofrecía viajes costosos a las Pirámides que eran guiados por él mismo. Falsificaba sus propios diplomas y dictaba clases online, que eran cobradas en dólares, bajo el speach de “Aprender a pensar” o “El Secreto de la Vida”._x000a__x000a_Díaz junto a su esposa instalaron su &quot;Fundación&quot; en Traslasierra. Allí atraían a personas con problemas de salud físical o mental, que buscaban paliativos. Se aprovechaba de su situación de vulnerabilidad para que desembolsen enormes sumas de dinero. Se hacía llamar &quot;maestro&quot; y los hacía trabajar gratis para él._x000a__x000a_“Poco a poco fui captada; era mi ‘maestro’, mi ‘psicólogo’ y mi ‘padre' según sus dichos&quot;, cuenta una de las víctimas. Otra agrega: “Logró que me alejara de mi familia, de mis amigos y hasta de mi pareja. Se quedó con nuestra economía individual y en el camino perdí un embarazo, lo cual me hizo más vulnerable a sus dichos&quot;._x000a__x000a_Previo al aislamiento por la pandemia, Díaz declaró el 'fin de la sociedad' y convocó a sus seguidores a Pozos Azules, el campo de Cura Brochero donde se iban a proteger. De ese periodo una víctima cuenta: “Vivíamos en condiciones totalmente indignas. Algo parecido a un rancho, sin agua, luz ni calefacción. Pasaba días sin bañarme&quot;._x000a__x000a_Cuando los atraparon, detuvieron a 11 personas, armas, municiones y enormes sumas de dinero. Durante el proceso muchas personas fueron desestimadas cuando se comprobó que eran víctimas de trata y manipulación psicológica. Algunas denunciaron haber sido abusadas sexualmente._x000a__x000a_#Cuchá"/>
    <s v="https://www.instagram.com/p/Cyjvl48RwmY/"/>
    <x v="1"/>
    <n v="0"/>
    <x v="98"/>
    <x v="4"/>
    <x v="141"/>
    <m/>
    <n v="4626"/>
    <n v="174"/>
    <n v="61"/>
    <n v="2"/>
    <n v="15"/>
    <m/>
    <n v="252"/>
    <n v="5.4474708171206199E-2"/>
    <n v="20"/>
  </r>
  <r>
    <s v="18069036754433440"/>
    <s v="🙌 &quot;Cuando acecha la maldad&quot;, dirigida por el argentino Demián Rugna, se consagró como mejor película del festival de Sitges, uno de los máximos referentes internacionales del cine fantástico y de terror. Nacido en 1968, este festival se realiza cada año en la región de Catalunya y es el lugar donde han estrenado competido grandes exponentes del género como Guillermo del Toro, David Cronenberg o Gaspar Noé._x000a__x000a_🎬 &quot;Cuando acecha la maldad&quot; es la primera película latinoamericana en ganar el máximo galardón del festival. El filme se estrena el 9 de noviembre en cines de Argentina y ya tiene un estreno programado en 800 cines de Estados Unidos. Es una de las sorpresas en el género y cuenta con un porcentaje casi perfecto en Rotten Tomatoes (97%)._x000a__x000a_ℹ️ ¿De qué se trata? La historia comienza cuando dos hermanos descubren a un hombre infectado por fuerzas malignas y que está a punto de dar a luz a un demonio. Sus intentos para evitarlo provocarán una ola de violencia y terror con grandes dosis de sangre, en el contexto de una Argentina rural, que el cineasta retrata con dureza._x000a__x000a_📹 &quot;Busqué hacer una película diferente, de posesión y de exorcismo, pero que no se pareciera en nada a este tipo de películas. Por ello, lo primero que hice fue que la religión no tuviera ningún tipo de efecto&quot;_x000a__x000a_💬 &quot;Pienso mucho en mis colegas de Argentina, que están pasando un momento complicado, y espero que este premio ayude a que se defienda la cultura&quot;, apuntó Rugna. Además, el director ponderó el galardón del festival internacional en el contexto en el que &quot;el INCAA está en peligro de desaparecer si gana uno de los candidatos que se presentan a las elecciones&quot;. _x000a__x000a_📽️ Según el director, su cine es &quot;para los amantes del genero&quot; y, como se siente uno de ellos, hace las películas que le gustaría ver. &quot;Obviamente es una película muy fuerte pero creo que es honesta, porque no busca conformar a todo el mundo&quot;._x000a__x000a_✔️ Rugna viene con una carrera en ascenso, dirigió también Aterrados (2017), un hito del terror latinoamericano reciente que podría tener un 'remake' en Estados Unidos de la mano del director mexicano Guillermo del Toro._x000a__x000a_#Cuchá #Rugna _x000a_#Sitges #CuandoAcechaLaMaldad _x000a_#Cine #Terror"/>
    <s v="https://www.instagram.com/p/CyiuCf8ODHO/"/>
    <x v="0"/>
    <n v="0"/>
    <x v="98"/>
    <x v="4"/>
    <x v="32"/>
    <m/>
    <n v="2892"/>
    <n v="165"/>
    <n v="21"/>
    <n v="3"/>
    <n v="18"/>
    <n v="1"/>
    <n v="207"/>
    <n v="7.1576763485477202E-2"/>
    <n v="10"/>
  </r>
  <r>
    <s v="17888169656929850"/>
    <s v="El mes del Diego es una congregación maradoneana que se celebra desde hace 10 años. ⚽️ Una iniciativa cuyo objetivo es homenajear a Maradona mediante actividades culturales, literarias y audiovisuales. ✅️_x000a__x000a_👉 Bajo el slogan “Amores del pueblo”, este año el festejo contará con un espacio multisensorial para revivir el gol que Diego le convirtió a los ingleses, 😍 con la particularidad de hacerlo con los ojos vendados. A su vez habrá stands con tatuadores, poesía, serigrafía, peluquería y un espacio para venta de remeras y libros. Todo en torno a la figura del 10._x000a__x000a_🗓 El evento será este viernes 20 de octubre desde las 18:00 horas en el Mercado Alberdi. La entrada es libre y gratuita. _x000a__x000a_#Cuchá"/>
    <s v="https://www.instagram.com/p/CymWtqOx0eB/"/>
    <x v="0"/>
    <n v="0"/>
    <x v="99"/>
    <x v="5"/>
    <x v="142"/>
    <m/>
    <n v="2594"/>
    <n v="161"/>
    <n v="19"/>
    <n v="0"/>
    <n v="3"/>
    <n v="4"/>
    <n v="183"/>
    <n v="7.0547417116422498E-2"/>
    <n v="20"/>
  </r>
  <r>
    <s v="18028596790648840"/>
    <s v="🙌🏼 La nueva Ley de alquileres ya comenzó a regir luego de su sanción en la cámara de Diputados de la semana pasada. _x000a__x000a_✍🏼 Los contratos de alquiler deberán cumplir con los requisitos dispuestos por la ley: Tener un plazo mínimo de tres años y prevé una actualización semestral con el índice “Casa Propia”._x000a__x000a_💰 La nueva norma prohíbe la fijación del valor de los alquiles en dólares o cualquier otra moneda que no sea nacional._x000a__x000a_💸 Mientras que los ajustes de los alquileres no se podrán realizar en un plazo inferior a los 6 meses. Hasta la pasada ley, estos reajustes eran anuales. La propuesta de Juntos por el Cambio era de realizar una actualización del alquiler cada cuatro meses, propuesta modificada en el Senado._x000a__x000a_📊 El mecanismo de aumento estará regido por el índice “Casa Propia”, utilizado para la actualización de las cuotas de los diferentes créditos del Programa Federal Casa Propia y Procrear II. En los últimos dos años, este índice se ajusta por salario y no por la inflación. Así se busca garantizar que el aumento del alquiler no genere un gran impacto en la finanza del inquilino._x000a__x000a_⛱️ El plazo mínimo de tres años no rige para el alquiler temporario con fines turísticos, el cual tendrá un límite de tres meses para no quedar encuadrado bajo la ley."/>
    <s v="https://www.instagram.com/p/Cyl9TgOx_1-/"/>
    <x v="1"/>
    <n v="0"/>
    <x v="99"/>
    <x v="5"/>
    <x v="140"/>
    <m/>
    <n v="1880"/>
    <n v="68"/>
    <n v="10"/>
    <n v="0"/>
    <n v="3"/>
    <m/>
    <n v="81"/>
    <n v="4.3085106382978702E-2"/>
    <n v="17"/>
  </r>
  <r>
    <s v="17989243739375410"/>
    <s v="Dedicó más de la mitad de su vida a la búsqueda de su nieto, nacido en cautiverio y apropiado por la dictadura. Su hija Silvina Parodi y su yerno Daniel Orozco fueron secuestrados en marzo de 1976. Silvina tenía 20 años y estaba embarazada de seis meses y medio. Por testimonios de testigos, Sonia supo que el bebé nació el 14 de junio en la Maternidad Provincial. Desde ese momento, emprendió una búsqueda incansable, primero sola y luego a través de Abuelas de Plaza de Mayo Filial Córdoba. Golpeó la puerta de la D2, se enfrentó a represores y asesinos, colaboró con la búsqueda de los otros nietos apropiados. _x000a__x000a_&quot;Mi deseo más grande es poder abrazarte y descubrir juntos el amor que unió a tus padres y que vive en vos y en mí. Este año cumplo 94 años, quiero festejarlo con vos, brindando por nuestro encuentro. Tengo tatuada en el corazón la esperanza&quot;, dijo en una conmovedora carta a su nieto. _x000a__x000a_Era la última Abuela de Plaza de Mayo que quedaba viva en Córdoba. Su partida deja un vacío imposible de llenar, pero su legado vivirá para siempre en nuestros corazones. Su compromiso y su fortaleza dejan una huella imborrable. Hasta siempre, Sonia querida. Descansa en paz. _x000a__x000a_#Cuchá"/>
    <s v="https://www.instagram.com/p/CyosKFSR2vc/"/>
    <x v="1"/>
    <n v="0"/>
    <x v="100"/>
    <x v="6"/>
    <x v="143"/>
    <m/>
    <n v="10403"/>
    <n v="2474"/>
    <n v="627"/>
    <n v="77"/>
    <n v="49"/>
    <n v="57"/>
    <n v="3227"/>
    <n v="0.31019898106315502"/>
    <n v="18"/>
  </r>
  <r>
    <s v="17999559173491340"/>
    <s v="🪚 Javier Milei confirmó que, de ser presidente, vendería YPF, Vaca Muerta y Trenes Argentinos. Estas declaraciones son de las más fuertes en lo que respecta a su política de privatizaciones y se suman a lo que dijo sobre vender el Banco Nación, Aerolíneas o privatizar otras áreas del Estado._x000a__x000a_🚉 Después de que el Gobierno anunciara que los usuarios podrán elegir si mantienen o no el subsidio en las tarifas de transporte público, le consultaron a Milei si el funcionamiento de los trenes debería dejar de ser público, y aseveró: “Sí, absolutamente. De hecho, cuando teníamos el mejor sistema ferroviario del mundo era inglés”._x000a__x000a_🚈 Los ferrocarriles argentinos ya fueron privatizados por Menem, en un proceso que terminó arrasando con una de las redes ferroviarias más grandes del continente y destruyó cientos de pueblos del interior. _x000a__x000a_💬 Por otra parte, en una entrevista con Chiche Gelblung, Milei reafirmó su intención de vender la petrolera estatal: &quot;YPF, primero la tenés que racionalizar, y después se vende&quot;. El periodista le consultó si también vendería Vaca Muerta, a lo que respondió &quot;sí, ¿cuál es el problema?&quot;. Gelblung retrucó &quot;no podés vender Vaca Muerta, es un recurso de la provincia&quot;, a lo que el libertario dijo &quot;le buscas la forma de privatizarlo y se vende&quot;._x000a__x000a_ℹ️ Cabe mencionar que Vaca Muerta es la segunda reserva de shale gas del mundo y la cuarta en petróleo no convencional. Además, desde la construcción del gasoducto Néstor Kirchner, tanto la producción como la proyección aumentaron notablemente. Con YPF, Milei busca desmembrarla en unidades de negocio, entre las que están  YPF Tec (litio), YPF Luz (energía renovable), YPF Agro ( fertilizantes). El plan se asemeja al decreto firmado por Menem en 1990, que transformó la empresa Sociedad de Estado en Sociedad Anónima y avanzó hasta su venta en 1993. _x000a__x000a_✔️ Este debate se da mientras que los conflictos bélicos en Medio Oriente y Ucrania generan una escasez de estos recursos. Además, se suman las tensiones existentes entre las potencias como Estados Unidos y Europa con China, Rusia e India. En ese contexto, con las privatizaciones se ponen en disputa los intereses de grandes compañías._x000a__x000a_#Cuchá"/>
    <s v="https://www.instagram.com/p/CyoVJQDxQCI/"/>
    <x v="1"/>
    <n v="0"/>
    <x v="100"/>
    <x v="6"/>
    <x v="144"/>
    <m/>
    <n v="9490"/>
    <n v="490"/>
    <n v="183"/>
    <n v="74"/>
    <n v="32"/>
    <n v="6"/>
    <n v="779"/>
    <n v="8.2086406743941007E-2"/>
    <n v="15"/>
  </r>
  <r>
    <s v="17897496794818020"/>
    <s v="📣 El Poder Ejecutivo enviará al Congreso en los próximos días un proyecto de ley que busca convertir en política de Estado la implementación de PreViaje, el programa de preventa turística que devuelve el 50% de los gastos y que ya ha movilizado a 7,5 millones de argentinos, con un impacto económico superior a los $790 mil millones en sus cinco etapas._x000a__x000a_🤝 El proyecto fue anticipado por el ministro de Economía y candidato a presidente, Sergio Massa, y el ministro de Turismo y Deportes, Matías Lammens, junto al gobernador de San Luis en tierras puntanas._x000a__x000a_💼 La Ley incluye además una serie de incentivos destinados a la promoción del empleo, las inversiones y la formación en la actividad turística. Entre los que se destaca la deducción de contribuciones patronales para la incorporación de nuevos trabajadores y trabajadoras del sector turístico._x000a__x000a_💰 Para incentivar las inversiones, se establecerá un bono de crédito fiscal equivalente al 30% del monto de las inversiones, ascendiendo al 40% para las pequeñas y medianas empresas y al 50% para las microempresas._x000a__x000a_💵 Además, se incluirá un dólar especial para inversiones en el sector. El esquema permitiría, al igual que en el agro, liquidar el 25% de los dólares a precio &quot;contado con liqui.&quot;_x000a__x000a_✈️ La quinta edición movilizó a más de 1,5 millones de turistas, un 15% más que el año pasado y un incremento superior al 40% con respecto a la pre-pandemia, generando un impacto económico de $111.145 millones, según informó la Confederación Argentina de la Mediana Empresa._x000a__x000a_🎉 En Córdoba, los destinos más visitados del PreViaje 5 fueron Carlos Paz, Villa General Belgrano, La Cumbrecita y Santa Rosa de Calamuchita, con ocupación plena de sus plazas. 🌟"/>
    <s v="https://www.instagram.com/p/CynqHHsOOzh/"/>
    <x v="1"/>
    <n v="0"/>
    <x v="100"/>
    <x v="6"/>
    <x v="145"/>
    <m/>
    <n v="1601"/>
    <n v="70"/>
    <n v="0"/>
    <n v="0"/>
    <n v="2"/>
    <m/>
    <n v="72"/>
    <n v="4.4971892567145497E-2"/>
    <n v="8"/>
  </r>
  <r>
    <s v="17933594435659120"/>
    <s v="Desde la mañana y hasta las 22hs se desarrolla el velorio de Sonia Torres, en su casa ubicada en Manuel de Falla 7384. Su partida generó una gran cantidad de saludos y sentimientos de afecto para quién fuera una historica militante por los DDHH en la provincia._x000a__x000a_Sonia Torres tenía 94 años e inició la búsqueda de su hija, Silvina Parodi de Orozco, cuando esta desapareció a manos del terrorismo de Estado en la década del '70. Durante su secuestro, Silvina dio a luz en cautiverio, Sonia dedico su vida a la búsqueda de su nieto. _x000a__x000a_Un importante grupo de militantes políticos, de organizaciones sociales y de derechos humanos se congregaron para despedir a la histórica referente de Abuelas de Plaza de Mayo._x000a__x000a_En las primeras horas de la mañana se acercó el gobernador Juan Schiaretti, a quien se lo veía notablemente emocionado. En diálogo con la prensa señaló que &quot;Sonia Torres era un canto a la vida, un ejemplo para todos los cordobeses&quot;. También fue tajante al confirmar que la Provincia seguirá acompañando a los organismos de DDHH en sus luchas._x000a__x000a_Minutos después, se hizo presente el actual viceintendente Daniel Passerini, quién declaró: &quot;es una perdida irreparable y en un momento especial. Transformó el dolor en lucha. Hoy venimos todos a abrazar a Sonia para garantizar la democracia, la memoria y que vamos a seguir su lucha&quot;._x000a__x000a_En sus últimas declaraciones publicas, Sonia había comentado que quería hacer una gran choripaneada el día que encontrara a su nieto. En este marco, y para cumplir con su sueño, se encendió el fuego en plena calle. _x000a__x000a_La familia confirmó que el lunes a la mañana se realizará una caravana hasta el cementerio en donde se la cremará. Las cenizas de Sonia serán llevadas a Villa Dolores._x000a__x000a_#Cuchá"/>
    <s v="https://www.instagram.com/p/CyrBHRQxD8o/"/>
    <x v="0"/>
    <n v="0"/>
    <x v="101"/>
    <x v="0"/>
    <x v="146"/>
    <m/>
    <n v="5952"/>
    <n v="1389"/>
    <n v="66"/>
    <n v="9"/>
    <n v="5"/>
    <n v="2"/>
    <n v="1469"/>
    <n v="0.246807795698925"/>
    <n v="16"/>
  </r>
  <r>
    <s v="17992252385514200"/>
    <s v="Si bien el presidente será definido en el balotaje del 19 de noviembre, ayer se eligieron nueve bancas de Córdoba en la Cámara de Diputados. La gran elección de Juan Schiaretti consiguió tres diputados, por lo que suma dos bancas con respecto al 2019. El liberalismo cordobés, que hasta ahora no tenía representación en el Congreso, también logró tres diputados. Juntos por el Cambio perdió cuatro parlamentarios, ya que en esta elección solo consiguió dos. El peronismo nacional también perdió representación en Córdoba: de tres diputados, quedarán dos. _x000a__x000a_Los nuevos representantes de Córdoba en la Cámara Baja son:_x000a__x000a_🔵 Carlos Gutiérrez, Alejandra Torres y Juan Brügge por Hacemos por Nuestro País._x000a__x000a_🟣 María Celeste Ponce, Gabriel Bornoroni y María Cecilia Ibáñez por La Libertad Avanza._x000a__x000a_🟡 Luis Picat y María Belén Avico Juntos por el Cambio._x000a__x000a_🟢 Gabriela Estévez por Unión por la Patria. _x000a__x000a_A nivel nacional, Unión por la Patria tendrá 105 bancas, Juntos por el Cambio 94, La Libertad Avanza 38, el Frente de Izquierda 5 y Hacemos por Nuestro País 4. Otros bloques provinciales obtuvieorn un total de 8 diputados. Ninguna fuerza tendrá quórum propio, ya que se necesitan 129 representantes. No es un escenario sencillo para ningún espacio, pero el funcionamiento de la Cámara Baja va a depender de las dinámicas y los acuerdos que puedan llegar a generarse entre los distintos bloques. _x000a__x000a_#Cuchá"/>
    <s v="https://www.instagram.com/p/CywnSieRlvw/"/>
    <x v="0"/>
    <n v="0"/>
    <x v="102"/>
    <x v="2"/>
    <x v="57"/>
    <m/>
    <n v="6059"/>
    <n v="370"/>
    <n v="106"/>
    <n v="7"/>
    <n v="30"/>
    <m/>
    <n v="513"/>
    <n v="8.4667436870770801E-2"/>
    <n v="20"/>
  </r>
  <r>
    <s v="18011043997962940"/>
    <s v="Cumple 72 años Charly Garcia. 🥳 Uno de los más influyentes exponentes de la música argentina y de habla hispana. Lo recordamos con cuatro momentos de su infancia que marcaron al músico. 🙌_x000a__x000a_🎶 A los 5 años de edad, el pequeño Carlos Alberto García Moreno sorprendió a sus familiares en el piano de la casa. La destreza del niño concluyó, años más tarde, en que tenía oído absoluto. 👂Una capacidad de identificar las frecuencias sonoras (las notas musicales) sin ayuda de algún elemento o referencia externa. _x000a__x000a_🎶 En un viaje por Europa que realizaron sus padres, una crisis nerviosa desató el vitíligo. 🥸 Una rara enfermedad de pigmentación de la piel que el músico llevaría a lo largo de toda su vida y le da el particular bigote bicolor. _x000a__x000a_🎶 Para el pequeño Carlos, el piano se convirtió rápidamente en un elemento cotidiano. Esto lo llevó a completar una carrera maratónica en el Conservatorio Thibaud Piazzini de Buenos Aires. 🎼 Recibiendo, a los 11 años, el título de profesor de teoría o solfeo._x000a__x000a_🎶 En el año 1964, con tan solo 13 años, el entonces estudiante de piano y música clásica, escuchó una banda que cambió su vida para siempre: The Beatles. 🎸El niño prodigio abandonó los estudios en música clásica y el rock entró en su vida. Ya nada volvería a ser igual para el pequeño Carlitos, quien de a poco comenzaba a convertirse en Charly._x000a__x000a_#Cuchá"/>
    <s v="https://www.instagram.com/p/Cyvq9K8uDC5/"/>
    <x v="1"/>
    <n v="0"/>
    <x v="102"/>
    <x v="2"/>
    <x v="147"/>
    <m/>
    <n v="4374"/>
    <n v="509"/>
    <n v="16"/>
    <n v="4"/>
    <n v="12"/>
    <n v="3"/>
    <n v="541"/>
    <n v="0.12368541380887101"/>
    <n v="11"/>
  </r>
  <r>
    <s v="18065342083446240"/>
    <s v="✔️ Pasaron las elecciones generales y hubo un giro en los resultados, pero también en el arco narrativo de los candidatos. Lucas Bruno, doctor en Ciencia Política, analiza discurso y estética de quienes pasaron al ballotage, como posiciones enunciativas para proyectar la Argentina del futuro. _x000a__x000a_✒️ &quot;Mientras Milei dejaba de hablar de la casta y comenzaba a acudir al significante kirchnerismo para antagonizar, Massa subió sólo al escenario, sin ningún otro dirigente de su espacio, intentando mostrar su singularidad... Una confrontación sin explicitación, una confrontación desde varios registros que remiten más que a la enunciación del adversario a una práctica radicalmente antagónica&quot;._x000a__x000a_💬 &quot;Sergio Massa no es precisamente kirchnerista. Desde su posición enunciativa resuelve de una forma muy diferente a como lo hace Cristina Kirchner la confrontación política -sin que deje de estar presente este aspecto-, hasta su llamado al diálogo permanente, la construcción de consensos y la conformación de un “gobierno de unidad nacional”. Indudablemente tampoco es anti-kirchnerista. Massa es Massa, y de las PASO a las generales pudo mostrar su singularidad y aquí, a lo mejor, radicó la novedad y el acontecimiento... ¿estaremos frente a la emergencia de un nuevo bloque histórico que permita la reconstrucción hegemónica?&quot;_x000a__x000a_▶️ Si querés leer la nota completa podés hacer click en el link de la bio o ingresá a 👉 www.cucha.com.ar _x000a__x000a_#Cuchá"/>
    <s v="https://www.instagram.com/p/CyzL4caRKCB/"/>
    <x v="0"/>
    <n v="0"/>
    <x v="103"/>
    <x v="3"/>
    <x v="78"/>
    <m/>
    <n v="5540"/>
    <n v="368"/>
    <n v="63"/>
    <n v="5"/>
    <n v="20"/>
    <n v="4"/>
    <n v="456"/>
    <n v="8.2310469314079399E-2"/>
    <n v="20"/>
  </r>
  <r>
    <s v="17988409751378860"/>
    <s v="🌅 La Universidad Nacional de Río Cuarto firmó un protocolo de trabajo con el municipio y la Cooperativa de electricidad y servicios públicos de Alpa Corral para iniciar los estudios para reactivar la antigua central hidroeléctrica del lugar._x000a__x000a_ℹ️ El proyecto de la central empezó en 1948, se puso en marcha en 1952 y funcionó aproximadamente hasta 1978. Se utilizó para abastecer de energía a los vecinos hasta que, por el crecimiento del pueblo, quedó chica y cayó en desuso. Hoy, las nuevas tecnologías aplicadas a las turbinas permiten hacer más eficiente la producción de energía, de una fuente limpia y renovable. La central se ubica al sur de la villa y el paredón de captación de agua justo debajo del nuevo puente de la ruta provincial 3, sobre el río Las Barrancas._x000a__x000a_✔️ Durante un año, y con tareas que se subdividirán en tres etapas, se llevarán a cabo los estudios que darán paso a la concreción de un proyecto que sirva al Municipio y a la Cooperativa de la localidad como directriz al momento de encargar la intervención de la obra. La primera instancia tendrá por fin establecer un análisis del impacto ambiental. La segunda investigará cómo hacer una obra que permita aprovechar la capacidad de generación que pueda entregar el río. Y la última se centrará en definir qué maquinaria de generación resulta más apropiada para implementar, considerando que la antigua turbina que operó desde mediados del siglo pasado ha quedado obsoleta._x000a__x000a_♻️ Aunque no alcanzaría para abastecer a la totalidad de los vecinos, lo que se genera sería inyectado directamente en la línea y le permitiría al pueblo comprar menos energía. _x000a__x000a_#Cuchá"/>
    <s v="https://www.instagram.com/p/CyyblUOuum1/"/>
    <x v="1"/>
    <n v="0"/>
    <x v="103"/>
    <x v="3"/>
    <x v="148"/>
    <m/>
    <n v="2815"/>
    <n v="145"/>
    <n v="5"/>
    <n v="0"/>
    <n v="3"/>
    <m/>
    <n v="153"/>
    <n v="5.4351687388987602E-2"/>
    <n v="13"/>
  </r>
  <r>
    <s v="17865892956011040"/>
    <s v="💉 El laboratorio Takeda confirmó que en pocas semanas la vacuna contra el dengue estará disponible en el país para ser administrada bajo prescripción médica en los principales centros de vacunación. El producto ya fue aprobado por la Administración Nacional de Medicamentos, Alimentos y Tecnología Médica (ANMAT) a finales de abril de este año._x000a__x000a_🦟 El dengue es una enfermedad viral transmitida por mosquitos, principalmente el “Aedes aegypti”. Desde hace varios años representa una amenaza importante para la salud pública en gran parte de América Latina, y ha sido una de las principales causas de hospitalización y mortalidad en niños y adultos en varios países, incluyendo Argentina._x000a__x000a_⚕️ Esta nueva vacuna podrá ser administrada, con prescripción médica, a cualquier persona a partir de los 4 años, con o sin antecedentes de dengue, sin necesidad de realizar análisis de sangre confirmatorios. El esquema completo incluye dos dosis que deben ser aplicadas con un intervalo mínimo de 3 meses._x000a__x000a_💲 Además, tendrá un costo similar al de otras vacunas disponibles en el mercado. Según se ha informado, algunas obras sociales podrían ofrecer descuentos a sus afiliados, que podrían llegar hasta el 40%._x000a__x000a_💬 Según comunicó el laboratorio fabricante, “la seguridad y eficacia de la vacuna tetravalente contra el dengue del laboratorio Takeda cuenta con un respaldo de 5 años de estudio clínico denominado TIDES, que incluyó más de 20 mil voluntarios y demostró excelentes resultados. Participaron del ensayo 5 países endémicos de dengue de Latinoamérica (Brasil, Colombia, República Dominicana, Nicaragua y Panamá) y 3 de Asia (Sri Lanka, Tailandia y Filipinas). Como principales conclusiones, la aplicación de 2 dosis de la vacuna evidenció una reducción del 84% en las hospitalizaciones por dengue y una disminución del 61% los casos de dengue sintomático”."/>
    <s v="https://www.instagram.com/p/Cyx9bO7umYU/"/>
    <x v="1"/>
    <n v="0"/>
    <x v="103"/>
    <x v="3"/>
    <x v="149"/>
    <m/>
    <n v="1935"/>
    <n v="131"/>
    <n v="42"/>
    <n v="1"/>
    <n v="2"/>
    <m/>
    <n v="176"/>
    <n v="9.0956072351421197E-2"/>
    <n v="8"/>
  </r>
  <r>
    <s v="18018056581861980"/>
    <s v="Luego de los resultados de las elecciones generales y ante los dichos de Javier Milei sobre el radicalismo y el expresidente Raúl Alfonsín, distintos dirigentes radicales cordobeses se manifestaron en contra de un apoyo al candidato presidencial para el balotaje. _x000a__x000a_Marcos Carasso, presidente de la UCR Córdoba y diputado nacional, dijo &quot;no la voy a caretear. Milei es el juego de la oca, es retroceder 70 casilleros&quot;. El legislador provincial de Juntos UCR, Dante Rossi, se expresó en la red social X/Twitter: &quot;Está claro que no hay manera de que yo vote por alguien que insulta a Raúl Alfonsín, intenta privatizar la educación, la salud y las jubilaciones, desprecia a quienes tienen opiniones diferentes y apoya la libre tenencia de armas. Esa Argentina no es la que quiero&quot;. _x000a__x000a_Por otra parte, el legislador provincial electo Gregorio Hernández Maqueda, representante de la Coalición Cívica en Córdoba, adelantó que de ninguna manera acompañarán a Milei en el balotaje. El partido liderado por Elisa Carrió emitió un comunicado para informar que no votarán por ninguna de las dos opciones. _x000a__x000a_A nivel nacional, y a horas de que Patricia Bullrich anuncie que se alinea con Javier Milei de cara al balotaje del 19 de noviembre, Juntos por el Cambio se encamina a una ruptura._x000a__x000a_#Cuchá"/>
    <s v="https://www.instagram.com/p/Cy0wsl_Ov_8/"/>
    <x v="1"/>
    <n v="0"/>
    <x v="104"/>
    <x v="4"/>
    <x v="3"/>
    <m/>
    <n v="7758"/>
    <n v="1129"/>
    <n v="174"/>
    <n v="32"/>
    <n v="17"/>
    <n v="3"/>
    <n v="1352"/>
    <n v="0.17427171951533901"/>
    <n v="11"/>
  </r>
  <r>
    <s v="18391043422026608"/>
    <s v="🎭 Visitas guiadas en el Teatro Comedia_x000a__x000a_👉🏽 Desde la Municipalidad de Córdoba invitan a conocer el recientemente reinaugurado Teatro Comedia a través de visitas guiadas_x000a__x000a_📌 Las visitas se pueden realizar los miércoles y viernes a las 17 horas, para el público en general. Mientras que los martes y jueves a las 10 horas se realizan las visitas escolares. En todos los casos, se debe llegar unos minutos antes._x000a__x000a_💰 Los recorridos son gratuitos, abiertos a vecinos y turistas y están organizados por la Secretaría de Cultura de la Municipalidad de Córdoba._x000a__x000a_🔎 Se podrá caminar los pasillos y conocer el extenso patrimonio histórico a través de los relatos acerca de lo sucedido durante más de un siglo._x000a__x000a_📚 Las escuelas públicas y privadas de los niveles primario y secundario podrán asistir los días martes y jueves a las 10 de la mañana. El recorrido tiene una duración de 40 minutos._x000a__x000a_👩🏻‍💻 Para la inscripción de los grupos, se deberá enviar un correo a visitasteatrocomedia@gmail.com con el detalle de la cantidad de alumnos, personas, el nombre de la institución, día de visita solicitada y responsable._x000a__x000a_#Cuchá"/>
    <s v="https://www.instagram.com/p/Cy1klGzxiwh/"/>
    <x v="0"/>
    <n v="0"/>
    <x v="104"/>
    <x v="4"/>
    <x v="150"/>
    <m/>
    <n v="1641"/>
    <n v="93"/>
    <n v="14"/>
    <n v="0"/>
    <n v="12"/>
    <m/>
    <n v="119"/>
    <n v="7.2516758074344906E-2"/>
    <n v="18"/>
  </r>
  <r>
    <s v="17967411416503690"/>
    <s v="📣 El sábado 28 de octubre a las 17hs se realizará el festival &quot;Primavera 5&quot; en el Centro Cultural del Paseo de las Artes en el marco del quinto aniversario de la asociación civil &quot;Juntas por el Derecho a la Ciudad&quot;._x000a__x000a_🏙️ Juntas es un agrupación de mujeres cordobesas que trabaja desde hace cinco años generando propuestas e intervenciones para lograr espacios públicos más accesibles, seguros y sustentables y alcanzar una ciudad más justa e inclusiva._x000a__x000a_🎵 En el festival actuarán Cci Kiu y Guada Toledo, Eva Gou y Dj Gaba. La entrada es libre y gratuita, y la dirección del Centro Cultural es Pasaje Revol 299, barrio Güemes._x000a__x000a_#Cuchá #Primavera5"/>
    <s v="https://www.instagram.com/p/Cy3KnfwOacN/"/>
    <x v="1"/>
    <n v="0"/>
    <x v="105"/>
    <x v="5"/>
    <x v="151"/>
    <m/>
    <n v="6323"/>
    <n v="472"/>
    <n v="75"/>
    <n v="3"/>
    <n v="38"/>
    <n v="7"/>
    <n v="588"/>
    <n v="9.2993832041752406E-2"/>
    <n v="9"/>
  </r>
  <r>
    <s v="18057817828476060"/>
    <s v="🤍 El gobernador Juan Schiaretti envió a la Legislatura de la Provincia un proyecto que contempla la construcción de un monumento conmemorativo dedicado a Sonia Torres, referente histórica de la lucha por los derechos humanos en Córdoba. El monumento será emplazado en la plazoleta de la Merced, frente al local de Abuelas de Plaza de Mayo. _x000a__x000a_📢 A través de un comunicado, Schiaretti ratificó que “el Gobierno de la Provincia de Córdoba sostiene como política de Estado el proceso de Memoria, Verdad y Justicia iniciado por las Madres y Abuelas de Plaza de Mayo y otros organismos de Derechos Humanos y abrazado posteriormente por toda la sociedad argentina.”_x000a__x000a_✊ El gobernador sostiene además que “conmemorar el legado de Sonia Torres es importante en tanto refuerza en la sociedad cordobesa valores y conductas que aportan a la vigencia y fortalecimiento de la democracia en nuestra Nación”. Para el gobernador, Sonia &quot;fue una de las tantas mujeres que, ante la desaparición forzada de sus hijos, en manos de la última dictadura, decidió emprender su búsqueda, debiendo desafiar a un gobierno de facto que gobernaba desde el odio y el terror&quot;._x000a__x000a_🌹 Sonia Torres falleció el pasado viernes 20 de octubre a los 94 años. Los responsables del secuestro de Silvina Parodi, su hija, fueron condenados en el marco de la Megacausa La Perla. En ese juicio se pudo saber que su nieto había nacido en la Maternidad Provincial el 14 de junio de 1976."/>
    <s v="https://www.instagram.com/p/Cy4WaRUx2om/"/>
    <x v="1"/>
    <n v="0"/>
    <x v="105"/>
    <x v="5"/>
    <x v="152"/>
    <m/>
    <n v="4157"/>
    <n v="794"/>
    <n v="22"/>
    <n v="10"/>
    <n v="7"/>
    <n v="1"/>
    <n v="833"/>
    <n v="0.20038489295164799"/>
    <n v="20"/>
  </r>
  <r>
    <s v="18022459279744768"/>
    <s v="📚 El miércoles 1 de noviembre se presentará en Córdoba el libro &quot;Malvinas en la geopolítica del imperialismo&quot; de Sonia Winer. Se trata de una investigación que pone su mirada en el Complejo Industrial Militar británico y, a través de él, en la OTAN y sus alianzas con Estados Unidos para sostener el colonialismo en las Islas Malvinas y en el Atlántico Sur. _x000a__x000a_📌 La presentación se realizará a las 17 hs, en el Aula 5 del edificio nuevo de la Facultad de Ciencias Sociales y contará con la presencia de Sonia Winer (autora), Carlos Juárez Centeno, Director de la Maestría en Relaciones Internacionales (CEA-FCS) y la participación especial de Daniel Filmus (Ministro de Ciencia, Tecnología e Innovación de la Nación)._x000a__x000a_🌎 Malvinas es un tema siempre presente en la memoria argentina pero también vigente por los intereses que hay en juego en la zona. Disputas que no solo se explican por la riqueza natural, petrolera, mineral y pesquera que cobija la región sino, también, por la confluencia de intereses cívico-militares por el control del Atlántico Sur, en un contexto internacional de recalentamiento en las relaciones entre bloques y grandes potencias. _x000a__x000a_#Cuchá #Malvinas"/>
    <s v="https://www.instagram.com/p/Cy3-D1bRUzM/"/>
    <x v="1"/>
    <n v="0"/>
    <x v="105"/>
    <x v="5"/>
    <x v="153"/>
    <m/>
    <n v="1562"/>
    <n v="60"/>
    <n v="6"/>
    <n v="0"/>
    <n v="11"/>
    <m/>
    <n v="77"/>
    <n v="4.92957746478873E-2"/>
    <n v="16"/>
  </r>
  <r>
    <s v="17903560361855390"/>
    <s v="ℹ️ Comenzaron los movimientos en el escenario político cordobés tras las elecciones generales. A través de un comunicado, el Movimiento Evita Córdoba manifestó su apoyo a Sergio Massa de cara al ballotage. El posicionamiento de la organización se da tras haber trabajado por la candidatura de Juan Schiaretti durante las PASO y las elecciones generales._x000a__x000a_💬 &quot;Segio Massa representa la posibilidad de la reconstrucción del país con una agenda fuertemente federal como planteamos desde Córdoba&quot; señaló el legislador Mariano Lorenzo en diálogo con Cuchá. Y agregó: &quot;tenemos una vocación marcadamente democrática y creemos en qye hay de zanjar la grieta. Estamos convencidos en la necesidad de construir un gobierno de unidad nacional&quot;._x000a__x000a_📌 El Movimiento Evita Córdoba es una de las organizaciones con más presencia territorial en la provincia, sobre todo a través del trabajo de la economía popular. Cuenta con cooperativas de trabajo, asociaciones y referentes en distintas localidades, incluso en las últimas elecciones provinciales, su candidato ganó el municipio de Villa Parque Santa Ana._x000a__x000a_🗨️ Lucas Bruno, otro de los referentes del Movimiento, manifestó: &quot;nadie puede decir precisamente qué Massa es kirchnerista. Representa la posibilidad de un nuevo comienzo para la Argentina, con paz y justicia social, incorporando y jerarquizando las agendas postergadas como la economía popular y los excluidos de hoy&quot;._x000a__x000a_✅ Podés leer la nota completa haciendo click en el link de la bio o ingresando a 👉 www.cucha.com.ar._x000a__x000a_#Cuchá"/>
    <s v="https://www.instagram.com/p/Cy6bqD1RWtr/"/>
    <x v="1"/>
    <n v="0"/>
    <x v="106"/>
    <x v="6"/>
    <x v="154"/>
    <m/>
    <n v="7642"/>
    <n v="971"/>
    <n v="103"/>
    <n v="36"/>
    <n v="17"/>
    <n v="2"/>
    <n v="1127"/>
    <n v="0.14747448311960201"/>
    <n v="15"/>
  </r>
  <r>
    <s v="18085516138390872"/>
    <s v="Estados Unidos vuelve a ser foco de la crítica mundial por su sistema de libre portación de armas. Un nuevo tiroteo encendió las alarmas del país, mientras se vuelve a poner en tensión las ideas de la libertad por sobre las del libertinaje. Ideas en donde parece que todo está permitido, incluso asesinar a sangre fría a 22 personas y dejar 60 heridos. Esto sucedió el jueves en Lewiston, estado de Maine. _x000a__x000a_En este marco, @juan.alfonso.cambas nos da su opinión sobre un país con libre portación de armas. Consecuencias del mercado y las malas decisiones políticas, poniendo especial atención en la simplicidad de adquirir un arma en los Estados Unidos._x000a__x000a_ “Las normativas exigen muy pocos controles para la compra, en donde la legislación federal requiere de un mínimo de 18 años de edad para poder acceder a un revólver o un rifle semiautomático. Esta es una de las grandes paradojas estadounidenses, en donde es ilegal comprar cerveza hasta los 21 años, pero es legal comprar un rifle de asalto a los 18”._x000a__x000a_Lee la nota completa en 👉 www.cucha.com.ar o a través del link de la bio._x000a__x000a_#Cuchá"/>
    <s v="https://www.instagram.com/p/Cy5wIrQuJl7/"/>
    <x v="0"/>
    <n v="0"/>
    <x v="106"/>
    <x v="6"/>
    <x v="98"/>
    <m/>
    <n v="2332"/>
    <n v="191"/>
    <n v="25"/>
    <n v="0"/>
    <n v="17"/>
    <n v="2"/>
    <n v="233"/>
    <n v="9.9914236706689599E-2"/>
    <n v="9"/>
  </r>
  <r>
    <s v="17989030862457670"/>
    <s v="💃🏻 Se viene una nueva Peña Trashumante_x000a__x000a_📅 El próximo sábado 4 de noviembre en Atenas (Alejandro Aguado 775) se dará lugar a la tradicional Peña Trashumante. Son 25 años de un espacio que se ha ganado un lugar en la grilla cultural de córdoba a puro esfuerzo, organizado desde el trabajo colectivo._x000a__x000a_🎻 En esta edición, además del cierre a cargo de Raly Barrionuevo, estarán presentes Mery Murúa, Esquejes, Savia Mestiza y La Twity Vergara. Desde la organización prometen que habrá importantes sorpresas sobre el escenario. _x000a__x000a_👉 Si queres saber más, te invitamos a leer la nota en cucha.com.ar, o ingresar al link en la biografía📱"/>
    <s v="https://www.instagram.com/p/Cy8zq7cuKSf/"/>
    <x v="1"/>
    <n v="0"/>
    <x v="107"/>
    <x v="0"/>
    <x v="155"/>
    <m/>
    <n v="7835"/>
    <n v="648"/>
    <n v="114"/>
    <n v="0"/>
    <n v="23"/>
    <n v="12"/>
    <n v="785"/>
    <n v="0.100191448627952"/>
    <n v="14"/>
  </r>
  <r>
    <s v="18022717432667352"/>
    <s v="🙌 ¡Llega una nueva edición de la Trashumante y tenemos un tremendo sorteo! 🎉🎊 La peña será el próximo sábado 4 de noviembre en Atenas (Alejandro Aguado 775) y, además del Raly Barrionuevo, actuarán Mery Murúa, Esquejes, Savia Mestiza y La Twity Vergara. _x000a__x000a_📣 Participar del sorteo es bien fácil: tenés que etiquetar a la persona con la que te gustaría ir, darle like a esta publicación y seguir a Cuchá. Mientras más personas etiquetes, más chances tenés de ganar._x000a__x000a_ℹ️ Vamos a publicar los resultados del sorteo el jueves al mediodía en nuestras historias de Instagram. Si querés conocer más sobre este evento que se organiza de manera colectiva, podés encontrar en el link de la bio una nota completa._x000a__x000a_#Cuchá_x000a_#PeñaTrashumante #RalyBarrionuevo"/>
    <s v="https://www.instagram.com/p/CzCgkBCRLHK/"/>
    <x v="1"/>
    <n v="0"/>
    <x v="108"/>
    <x v="2"/>
    <x v="2"/>
    <m/>
    <n v="13415"/>
    <n v="1099"/>
    <n v="71"/>
    <n v="2955"/>
    <n v="35"/>
    <n v="257"/>
    <n v="4160"/>
    <n v="0.31010063361908302"/>
    <n v="19"/>
  </r>
  <r>
    <s v="17915184557820920"/>
    <s v="Hoy es el cumpleaños número 63 de Diego Armando Maradona, el cual es recordado y celebrado por millones de personas en todo el mundo. ⚽️_x000a__x000a_👉 Con tantas controversias como habilidades, el Diego supo ser, ante todo, auténtico. Como dijo en alguna conferencia de prensa: “yo soy blanco o negro, gris no voy a ser en mi vida”. Un hombre que abrazó las ideas de un mundo mejor, siempre posicionándose del lado de los más indefensos y humildes. ✅️_x000a__x000a_🇦🇷 El Pelusa de Villa Fiorito transitó su vida con una pelota de fútbol atada a sus pies, la cual le trajo sus mayores alegrías. Por eso, como reza la canción, “no hace falta más que entrecerrar los ojos, para verte gambetear”._x000a__x000a_Feliz cumpleaños al cielo, Pelusa. 🥳_x000a__x000a_#Cuchá"/>
    <s v="https://www.instagram.com/p/CzCAKu4xviz/"/>
    <x v="1"/>
    <n v="0"/>
    <x v="108"/>
    <x v="2"/>
    <x v="156"/>
    <m/>
    <n v="1691"/>
    <n v="122"/>
    <n v="1"/>
    <n v="1"/>
    <n v="0"/>
    <m/>
    <n v="124"/>
    <n v="7.3329390892962698E-2"/>
    <n v="14"/>
  </r>
  <r>
    <s v="18104171737349260"/>
    <s v="✔️ El escenario político cordobés está agitado, ya que las principales fuerzas provinciales quedaron afuera de los partidos que se enfrentarán en el ballotage. Mientras que Schiaretti y Llaryora están de viaje en Medio Oriente y evitan posicionarse, distintos representantes del peronismo cordobés comenzaron a tomar postura a título personal. En Juntos por el Cambio sucede algo similar, la dirigencia desliza un tímido &quot;ni con uno ni con otro&quot;, pero segundas y terceras líneas hacen sus propias apuestas._x000a__x000a_▶️ En Hacemos por Nuestro País el posicionamiento más relevante fue el de la diputada nacional Natalia de la Sota, a quién en las últimas horas se le sumó Adriana Nazario. La postura que tomó el intendente &quot;cordobesista&quot; de la única ciudad grande de la provincia en la que se impuso Schiaretti en las generales. El rol del Partido Socialista, socio clave de Hacemos por Nuestro País a nivel nacional. También la palabra de la vicepresidenta de la Legislatura provincial, una persona muy cercana a la senadora nacional Alejandra Vigo. _x000a__x000a_📌 En tanto, Juntos por el Cambio recrea las mismas tensiones que se dieron a nivel nacional tras el apoyo de Macri y Bullrich a La Libertad Avanza. La UCR quedó entrampada entre la ruptura con Macri, los ataques de Milei a sus figuras y su rivalidad con el peronismo. Los principales dirigentes acudieron a la cumbre nacional donde optaron por la neutralidad. No obstante, en las segundas líneas no todos son partidarios de la prescindencia y algunos apuestan por la candidatura del libertario. La palabra de un intendente de peso y el comunicado de cuatro expresidentes de la Juventud Radical. El legislador Dante Rossi modera su discurso, tras sus dichos a minutos de conocerse los resultados. El juego de Luis Juez y la postura de la Coalición Cívica._x000a__x000a_ℹ️ Cada vez falta menos para el ballotage y la maquinaria política cordobesa está a toda marcha. Lee la nota completa a través del link de la bio o ingresando a 👉 www.cucha.com.ar. _x000a__x000a_#Cuchá"/>
    <s v="https://www.instagram.com/p/CzFIpFSxunW/"/>
    <x v="1"/>
    <n v="0"/>
    <x v="109"/>
    <x v="3"/>
    <x v="157"/>
    <m/>
    <n v="4017"/>
    <n v="127"/>
    <n v="4"/>
    <n v="3"/>
    <n v="1"/>
    <n v="1"/>
    <n v="135"/>
    <n v="3.3607169529499603E-2"/>
    <n v="19"/>
  </r>
  <r>
    <s v="17871171812996430"/>
    <s v="👩‍🏭 Se estima que más de ocho millones de trabajadores y trabajadoras forman parte de lo que se conoce como &quot;economía popular&quot;, es decir, individuos que se encuentran al margen del mercado laboral &quot;convencional&quot; y que han desarrollado una variedad de actividades con el objetivo de asegurar la subsistencia de sus familias._x000a__x000a_🧑‍🌾 Se trata de ciudadanos que trabajan la tierra, cuidan vehículos, se dedican al reciclaje, fabrican productos artesanales, realizan tareas de limpieza en hogares particulares y elaboran alimentos, entre muchas otras acciones._x000a__x000a_👉 Para @lucas.brunook , militante, abogado y Doctor en Ciencias Políticas, uno de los principales problemas estructurales que da origen a esta problemática tiene que ver con que “al capitalismo ya no le interesa generar empleo, y el neoliberalismo le propone a la sociedad que sea se propio capital de inversión. Esto conduce a una sociedad altamente individualizada, en la que hay muy pocas redes de colectivización de lo que se produce”💬._x000a__x000a_✊ En este marco, la economía popular emerge como “un sujeto social que no encaja en los parámetros de producción de bienes y servicios tal como se entendía en el siglo XX, y que en la actualidad tiene muy pocos derechos y muy poco reconocimiento institucional, político y social&quot;. Esta realidad los coloca, por lo tanto, como un sector “totalmente excluido del sistema”. Frente a esta coyuntura, los vecinos “tienen que invertir su propio trabajo, no desde la lógica neoliberal de ‘ser tu propio jefe’, sino desde una lógica solidaria, colectiva y cooperativa&quot;, explica._x000a__x000a_📢 Conversamos con Lucas Bruno sobre los orígenes de la economía popular, pero también sobre la actualidad y perspectivas a futuro de un sector cada vez más organizado en Argentina. Leé la entrevista completa en cucha.com.ar 👉 (link en la bio)."/>
    <s v="https://www.instagram.com/reel/CzEH4y0O5Ie/"/>
    <x v="2"/>
    <n v="62"/>
    <x v="109"/>
    <x v="3"/>
    <x v="116"/>
    <m/>
    <n v="3067"/>
    <n v="148"/>
    <n v="9"/>
    <n v="5"/>
    <n v="9"/>
    <n v="5"/>
    <n v="171"/>
    <n v="5.5754809259863099E-2"/>
    <n v="10"/>
  </r>
  <r>
    <s v="17992498526148550"/>
    <s v="Este próximo viernes 3 de noviembre se realizará una nueva edición de la noche de los museos. ✨ Bajo el lema “Ciudad y democracia”, museos de la Universidad Nacional de Córdoba (UNC), del Gobierno provincial, la Municipalidad de Córdoba y museos invitados de toda la provincia, abrirán sus puertas al público para disfrutar de actividades en horarios nocturnos. ✔️_x000a__x000a_📍 Se podrá acceder a muestras, colecciones, propuestas artísticas y recorridos guiados. El evento se realizará de 20:00 a 01:00 horas con entrada libre y gratuita. Por su parte, la Municipalidad de Córdoba dispuso de un circuito de transporte público gratuito para el libre acceso a los diversos museos._x000a__x000a_Si querés conocer la grilla completa de museos y espacios artísticos, entrá a 👉🏽 www.cucha.com.ar o al link de la Bio. _x000a__x000a_#cuchá"/>
    <s v="https://www.instagram.com/p/CzGsT15OvHe/"/>
    <x v="1"/>
    <n v="0"/>
    <x v="110"/>
    <x v="4"/>
    <x v="89"/>
    <m/>
    <n v="6747"/>
    <n v="449"/>
    <n v="140"/>
    <n v="3"/>
    <n v="49"/>
    <n v="16"/>
    <n v="641"/>
    <n v="9.5005187490736595E-2"/>
    <n v="10"/>
  </r>
  <r>
    <s v="18057883396475080"/>
    <s v="📽️ La tercera edición del Festival de Cine de Córdoba llegó a su fin y ya se conocen los ganadores. En largometrajes, el reconocimiento mayor fue para “Viento del Este” de Maia Gattás Vargas y la Mención de Honor para “El Santo&quot; de Agustín Carbonere. _x000a__x000a_🎬 &quot;Viento del Este&quot; es un documental en el que la directora reconstruye la historia de su familia, desde Bariloche y el Río de la Plata hasta Palestina. Maia viaja a Cisjordania y, entre las ruinas de las casas derrumbadas por la ocupación israelí y las aguas del río Jordán, encuentra una señal del destino en el nombre de su familia. El jurado la reconoció por su sensibilidad en la búsqueda y el entramado de imágenes de archivo y exploraciones en la construcción de una identidad tanto personal como histórica._x000a__x000a_🎥 Por su parte, &quot;El Santo&quot; cuenta la historia de un curandero que atiende en el fondo de una galería en ruinas. Sus técnicas de curación son extravagantes y perturbadoras, sin embargo, se volverá popular y generará un culto en torno a él, que irá creciendo y convirtiéndose en santo a los ojos del resto. Pero esa fama terminará siendo su propio infierno. _x000a__x000a_🎞️ También se entregaron reconocimientos en la categoría cortometrajes. Aquí el ganador fue “Buscar Trabajo&quot; de María Aparicio, que fue reconocido por su exhaustivo reelevamiento de imágenes del siglo XX y una acertada selección del informe de Bialet Massé, que deja entrever la voz autoral de la realizadora y su compromiso con el presente._x000a__x000a_▶️ La mención de honor se la llevó “Carga Animal” de Iván Bustinduy, por su rigurosa construcción narrativa, la creación de atmósferas ominosas a través del fuera de campo, el coqueteo con el fantástico y una encrucijada sugerida a través de la solidez actoral de su protagonista._x000a__x000a_#Cuchá #FeCC2023 #Cine _x000a_#VientoDelEste #FestivalDeCineCórdoba"/>
    <s v="https://www.instagram.com/p/CzHrYWMRH1a/"/>
    <x v="1"/>
    <n v="0"/>
    <x v="110"/>
    <x v="4"/>
    <x v="158"/>
    <m/>
    <n v="1951"/>
    <n v="83"/>
    <n v="1"/>
    <n v="1"/>
    <n v="8"/>
    <m/>
    <n v="93"/>
    <n v="4.76678626345464E-2"/>
    <n v="19"/>
  </r>
  <r>
    <s v="17917203632815820"/>
    <s v="👍 El sábado 4 y domingo 5 de noviembre se realizará la celebración del Día de los Muertos, un evento que se propone dar a conocer la cultura y la tradición mexicana y recordar a los difuntos. _x000a__x000a_📌 Inicialmente estaba previsto que se celebrara el 1 y 2 de noviembre que es la fecha de los días de los Fieles Difuntos y de Todos los Santos, pero como se pronosticaban lluvias, se pasó para el fin de semana._x000a__x000a_ℹ️ El evento será de 17 A 22 hs en la Plaza Pueblo la Toma (frente al Cementerio San Jerónimo) y habrá música, gastronomía, feria, conversatorios, altares y ofrendas._x000a__x000a_✅ En la creencia popular, las personas fallecidas regresan estos días a visitar a sus deudos y los vivos conviven y disfrutan ofreciéndoles sus alimentos y bebidas favoritas. El Día de los Muertos emerge en las civilizaciones precolombinas, sin embargo con los años se produjo una mixtura con las tradiciones cristianas, lo que da como resultado que en las celebraciones se unan símbolos católicos -como la cruz y los rezos- con el originario culto a los muertos. Además, se mezcla la festividad de la música y los cantos con el cementerio como lugar de descanso de los ancestros._x000a__x000a_🤝 El evento es organizado por la @comunidadmexicanacba e invitan las comunidades de Venezuela, Perú, Bolivia, Ecuador, @pueblopaseodelatoma, @lapiojeracc y @alberdicentrovecinal._x000a__x000a_#Cuchá #DíaDeLosMuertos"/>
    <s v="https://www.instagram.com/p/CzJZ7fWOeLx/"/>
    <x v="1"/>
    <n v="0"/>
    <x v="111"/>
    <x v="5"/>
    <x v="159"/>
    <m/>
    <n v="8606"/>
    <n v="768"/>
    <n v="301"/>
    <n v="16"/>
    <n v="35"/>
    <n v="13"/>
    <n v="1120"/>
    <n v="0.13014176156170101"/>
    <n v="11"/>
  </r>
  <r>
    <s v="17908606670779910"/>
    <s v="👩‍🏭 Al oeste de la ciudad de Córdoba, algunas vecinas del barrio El Sauce tomaron la posta y empezaron a hacerse cargo de tareas que históricamente (y por mandato social) asumen los hombres. Así nació @molo.nas , un proyecto socio-productivo que desde 2019 viene formando y dando trabajo a quienes se interesan en estos labores._x000a__x000a_💬 &quot;Somos un grupo de mujeres que realiza trabajos de construcción, carpintería, albañilería, plomería…&quot;, explica una de las 12 participantes de Molonas. La actividad laboral que llevan a cabo es el resultado de talleres formativos que les permiten adquirir conocimientos sobre las características y usos tanto de las herramientas como de los materiales. Además de estas tareas, ofrecen productos que fabrican en el taller de construcción, como macetas, huerteros y elementos para el hogar._x000a__x000a_🧱 Pero además de ser un espacio formativo y laboral, para las vecinas comprometidas en Molonas, participar de manera cooperativa en el impulso de un emprendimiento de construcción representa un momento de ruptura con la rutina diaria en el hogar, permitiéndoles distanciarse de los roles socialmente establecidos. Por esta razón, valoran en gran medida la posibilidad de &quot;escapar de las tareas domésticas&quot; y &quot;compartir con sus compañeras&quot;, entre otros motivos que consolidan la propuesta. _x000a__x000a_📲 Nota completa en cucha.com.ar 👉 (link en la bio)"/>
    <s v="https://www.instagram.com/p/CzKYv-CrZkm/"/>
    <x v="0"/>
    <n v="0"/>
    <x v="111"/>
    <x v="5"/>
    <x v="160"/>
    <m/>
    <n v="1400"/>
    <n v="122"/>
    <n v="15"/>
    <n v="4"/>
    <n v="5"/>
    <n v="1"/>
    <n v="146"/>
    <n v="0.104285714285714"/>
    <n v="20"/>
  </r>
  <r>
    <s v="17912520137835380"/>
    <s v="El 3 de noviembre de 1995 por la mañana, se inició una serie de tres explosiones en la Fábrica Militar de Río Tercero que, a su vez, desencadenaron el estallido de miles de proyectiles de guerra. Las detonaciones se extendieron durante todo el día y causaron la muerte de siete personas, todas ajenas a la planta. Además, hubo más de 300 heridos. Debido a la ubicación de la fábrica, el hecho afectó directamente a la ciudad: decenas de casas quedaron completamente en ruinas y toda el área urbana quedó sembrada de escombros, esquirlas y municiones de guerra. Los vecinos debieron autoevacuarse y durante años sufrieron severas secuelas psicológicas. _x000a__x000a_Ese día, el entonces presidente Carlos Menem brindó una conferencia de prensa donde dijo que las explosiones habían sido un accidente. Cuando un periodista preguntó por la posibilidad de un atentado, Menem respondió &quot;le estoy diciendo que no, descártelo totalmente, es un accidente. Se trata de un accidente y no un atentado. Ustedes tienen la obligación de difundir esta palabra&quot;. A pesar de que resultaba precipitado asumir que se tratara de un accidente y que varios hechos sospechosos sugerían la necesidad de investigar la posibilidad de que un atentado, la teoría del accidente dominó por completo la investigación judicial._x000a__x000a_Luego de 16 años de una investigación repleta de irregularidades y presiones políticas, un tribunal concluyó que personas desconocidas con conocimientos de explosivos ingresaron a la fábrica para causar las explosiones de manera intencional, con el objetivo de ocultar las maniobras de ventas ilegales de armamento a Ecuador y Croacia. Las pericias determinaron que se buscó de manera deliberada que la onda expansiva de la explosión se dirigiera hacia el sudeste de las instalaciones, ya que en ese momento los empleados estaban en la zona oeste cobrando sus salarios._x000a__x000a_En 2014 se dictó sentencia y hubo cuatro condenados. Carlos Menem nunca llegó a juicio, debido a una serie de apelaciones. Recién en 2015 se aprobó una ley para indemnizar a los damnificados. La creación de la Universidad Nacional de Río Tercero, aprobada este año, alivia las heridas abiertas de una onda expansiva que ya lleva 28 años."/>
    <s v="https://www.instagram.com/p/CzMNaCkO9d5/"/>
    <x v="0"/>
    <n v="0"/>
    <x v="112"/>
    <x v="6"/>
    <x v="74"/>
    <m/>
    <n v="4235"/>
    <n v="482"/>
    <n v="57"/>
    <n v="16"/>
    <n v="23"/>
    <m/>
    <n v="578"/>
    <n v="0.13648170011806399"/>
    <n v="13"/>
  </r>
  <r>
    <s v="18005331716311040"/>
    <s v="✅ Paleontólogos e investigadores del CONICET dieron a conocer a &quot;Azhdarchidae&quot;, un nuevo dinosaurio que sorprende al mundo con una antigüedad de 100 millones de años, se trata del reptil volador de mayor tamaño que existió en la historia de la Tierra que dominó los cielos durante la era de los dinosaurios. _x000a__x000a_ℹ️ Los restos fósiles fueron hallados a orillas del embalse Ezequiel Ramos Mexia en Río Negro, en las rocas de la Formación Candeleros (100-90 millones de años de antigüedad). El especimen tenía un tamaño de 4 metros y era un reptil volador de la especie Pterosaurio, del Cretácico medio._x000a__x000a_▶️ Los azhdárquidos son un subgrupo de pterosaurios que contaban con cuellos excesivamente largos y gran altura al pararse sobre sus patas. En Argentina se conocen otros azdárquidos, como el Aerotitan sudamericanus, también de Río Negro, pero mucho más reciente (70 millones de años de antigüedad), y Thanatosdrakon amaru (85 millones), de la provincia de Mendoza, el cual es uno de los azdárquidos más completos y que habría alcanzado cerca de 9 metros de envergadura._x000a__x000a_📖 Los pterosaurios (en griego significa “lagartos con alas”) dominaron los cielos de los Períodos Jurásico y el Cretácico, e incluyeron al mayor vertebrado volador conocido: el Quetzalcoatlus del Cretácico tardío._x000a__x000a_🧷 La aparición del vuelo en los pterosaurios fue independiente de la evolución del vuelo en aves y murciélagos; los pterosaurios no están estrechamente emparentados ni con las aves ni con los murciélagos, por lo que constituyen un ejemplo clásico de evolución convergente._x000a__x000a_📌 Antes se pensaba que los pterosaurios no estaban bien adaptados para el vuelo activo y que dependían en gran medida del planeo y del viento para mantenerse en el aire. Sin embargo, a partir del análisis de las características esqueléticas de los pterosaurios, ahora se sabe los pterosaurios tenían huesos huecos, cerebros grandes con lóbulos ópticos bien desarrollados y varias crestas en los huesos a las que se unían los músculos del vuelo. Todo ello concuerda con un vuelo propulsado por aleteo._x000a__x000a_#Cuchá #RíoNegro_x000a_#Azhdarchidae"/>
    <s v="https://www.instagram.com/p/CzOxG1dORpK/"/>
    <x v="1"/>
    <n v="0"/>
    <x v="113"/>
    <x v="0"/>
    <x v="161"/>
    <m/>
    <n v="2950"/>
    <n v="155"/>
    <n v="19"/>
    <n v="1"/>
    <n v="10"/>
    <m/>
    <n v="185"/>
    <n v="6.2711864406779602E-2"/>
    <n v="13"/>
  </r>
  <r>
    <s v="18318329611105272"/>
    <s v="🎬 La producción cinematográfica cordobesa sigue a toda marcha y la provincia se consolida como un importante polo audiovisual. Esta semana se estrenó en cines &quot;Reina Animal&quot;, la nueva película del director Moroco Colman que es protagonizada por Sofía Gala Castiglione y fue rodada en la ciudad de Córdoba. Un film interesante para que el activismo vegano difunda su causa. La historia sigue a Reina, una joven que consigue carne robada de un frigorífico y la sale a vender de noche por las desoladas calles de la zona del Mercado Norte de Córdoba._x000a__x000a_📽️ Luego de sufrir un violento asalto, buscará conseguir un trabajo estable que le permita sobrevivir, aunque un empleo en el mundo de los frigoríficos y los mataderos perjudica su estabilidad emocional por las imágenes que se cruza._x000a__x000a_💬 ”La película no es un panfleto tampoco, la idea era que no estuvieran los personajes todo el tiempo hablando de que no hay que comer carne y mostrar en un momento un poco de dónde viene la carne, pero nunca tratando de ser un panfleto ni de bajar línea, sino de mostrar un poco la crueldad que ocurre en esos lugares”, dijo Colman, quien escribió el guión junto a Sofía Castells._x000a__x000a_📹 Colman contó que Castells “había tenido la idea de hacer un documental” pero él recomendó que “es más interesante hacer una ficción, para que llegue a más gente porque los documentales lo consumen los mismos veganos o vegetarianos; nadie quiere ver datos y todas esas cosas que hacen las ONG’s”. La idea fue, entonces, “hacer una ficción para, de alguna manera, incorporar al espectador que no está tan en el tema, con una película más de suspenso, un thriller, con una cosa medio distópica, apocalíptica, porque es en pandemia la película. Queríamos mostrar esa cosa posapocalíptica que estaba dando vuelta también”._x000a__x000a_✔️ Para cerrar, el director contó que filmar en un matadero fue “lo más terrible”: “Todo el mundo debería pasar por ahí porque te modifica estar en ese lugar”. Cabe destacar que &quot;Reina Animal&quot; es el primer largometraje argentino con producción sustentable, atendiendo al protocolo de rodajes sustentables que brinda la Asociación de Productorxs Audiovisuales de Córdoba (APAC)._x000a__x000a_#Cuchá #CineCordobés"/>
    <s v="https://www.instagram.com/p/CzUpoLVxEsQ/"/>
    <x v="1"/>
    <n v="0"/>
    <x v="114"/>
    <x v="2"/>
    <x v="47"/>
    <m/>
    <n v="7181"/>
    <n v="522"/>
    <n v="100"/>
    <n v="33"/>
    <n v="56"/>
    <n v="6"/>
    <n v="711"/>
    <n v="9.9011279766049301E-2"/>
    <n v="19"/>
  </r>
  <r>
    <s v="17866617990012710"/>
    <s v="Los organismos de Derechos Humanos, en conjunto con el Gobierno de la provincia de Córdoba y la municipalidad de Malagueño, señalizaron el sitio de memoria “La Perla Chica”. Un espacio que funcionó como anexo al centro de detención, tortura y exterminio “La Perla”, durante la última dictadura cívico-militar. _x000a__x000a_En “La Perla Chica” estuvieron secuestrados, torturados y desaparecidos decenas de militantes políticos, sociales y sindicales. En este espacio también se alojó transitoriamente a las personas que estaban en cautiverio en otros centros clandestinos de detención durante el Mundial de Fútbol de 1978. El objetivo era ocultar el genocidio que estaba llevando a cabo el estado argentino, frente a la visita de la Cruz Roja Internacional y de la Comisión Interamericana de Derechos Humanos. _x000a__x000a_foto: Espacio para la Memoria La Perla _x000a__x000a_#Cuchá"/>
    <s v="https://www.instagram.com/p/CzTnK5QubdH/"/>
    <x v="1"/>
    <n v="0"/>
    <x v="114"/>
    <x v="2"/>
    <x v="162"/>
    <m/>
    <n v="3058"/>
    <n v="290"/>
    <n v="4"/>
    <n v="1"/>
    <n v="4"/>
    <m/>
    <n v="299"/>
    <n v="9.7776324395029396E-2"/>
    <n v="9"/>
  </r>
  <r>
    <s v="18243507103224352"/>
    <s v="📌 El 5 de noviembre de 1983 ve la luz el disco “Clics Modernos”, la obra cumbre de Charly Garcia. Grabado íntegramente en Nueva York, es un disco rupturista que reinventó la estética sonora del rock nacional argentino. Trabajo que contó con Joe Blaney, ingeniero de sonido y figura clave de algunos de los discos más importantes de la música internacional._x000a__x000a_🎶 Con una lista de temas compuesta por “No soy un extraño”, “Los dinosaurios”, “Ojos de Video Tape” o “Plateado Sobre Plateado”, el disco es una expresión y un grito político de Garcia. Una representación de los años más duros que le tocó vivir a la Argentina. _x000a__x000a_👉 Hoy, en homenaje al músico, se inaugura en pleno Chinatown neoyorquino el Charly Garcia Corner. La mítica esquina donde el artista fue retratado para la tapa de Clics Modernos. Por su parte, se estableció en Nueva York el 6 de noviembre como el Charly García Day._x000a__x000a_La historia cuenta que Garcia junto al fotógrafo Uberto Sagramoso, salieron a caminar por el tradicional barrio de Nueva York, el Greenwich Village. El objetivo parecía fácil: debían encontrar una locación perfecta para la tapa del próximo disco de Charly. Ya estaban las canciones compuestas y grabadas, ya estaba la estética vinculada al new wave y por sobre todas las cosas, el álbum ya tenía título: Nuevos Trapos. Algo sucedió cuando llegaron al cruce de las calles Walker St. y Cortlandt Alley. Un mural del barrio industrial llamó la atención del músico y del fotógrafo. ✅️_x000a__x000a_🎶 Ese mural en el que aparecía una sombra humana, cambió los planes del artista. Ya tenía la tapa de disco que tanto estaba buscando, pero también había conseguido el nombre que terminaría de moldear la idea que quería transmitir. Ya no se llamaría más “Nuevos Trapos”, acababa de nacer: Clics Modernos._x000a__x000a_El mural, dijo Charly años más tarde, le hacía acordar a las pinturas sobre los desaparecidos de Argentina. El “Shadowman” era obra del artista Richard Hambleton, el cual contaba con un graffiti con la frase Modern Clix de una banda de punk local. _x000a__x000a_#Cuchá"/>
    <s v="https://www.instagram.com/p/CzUXxgDRkDA/"/>
    <x v="0"/>
    <n v="0"/>
    <x v="114"/>
    <x v="2"/>
    <x v="163"/>
    <m/>
    <n v="1294"/>
    <n v="201"/>
    <n v="11"/>
    <n v="0"/>
    <n v="10"/>
    <n v="1"/>
    <n v="222"/>
    <n v="0.17156105100463701"/>
    <n v="16"/>
  </r>
  <r>
    <s v="18397269886021280"/>
    <s v="El Ministro de Economía y candidato a presidente por Unión por la Patria, Sergio Massa, anunció en Río Cuarto que el Sistema Único de Boleto Electrónico (SUBE) se implementará en Córdoba Capital y en seis ciudades del interior de la provincia: Río Cuarto, Alta Gracia, Villa María, San Francisco, Río Tercero y Villa Carlos Paz. La medida beneficiará a más de 2 millones de personas. ✅_x000a__x000a_Algunas de las ventajas de la @tarjetasube son el pago fácil y sin uso de efectivo, la recuperación de saldo ante pérdida de tarjeta, la Tarifa Social Federal (TSF) con 55% de descuento para diferentes tipos de usuarios. Además, plantea la posibilidad de la Carga a Bordo del vehículo de transporte y más alternativas a través de homebanking y billeteras electrónicas. 🚌 _x000a__x000a_La SUBE funciona como método de pago en el transporte público en 58 ciudades, de las cuales 19 fueron implementadas durante la actual gestión. Según cifras oficiales, el sistema de boleto es utilizado al mes por 14 millones de personas, de las cuales más de 5 millones poseen TSF y pagan el boleto con un descuento del 55%._x000a__x000a_Durante el acto, Massa también resaltó la figura de José Manuel de la Sota y convocó a trabajar por una unión nacional que abrace a los cordobeses. 💬 &quot;Córdoba es una provincia que a lo largo de los últimos años ha peleado por su desarrollo y crecimiento muchas veces sintiéndose sola, sintiendo que desde el poder central se le dio la espalda, sintiendo que era injusta la distribución de ingresos respecto del aporte que hacía. Por la parte que me toque mis disculpas a los cordobeses, por la parte que me corresponde desde el 10 de diciembre mi compromiso en memoria de José Manuel De la Sota de que Córdoba como corazón de nuestro país sea parte del crecimiento y nunca más le tenga que hacer juicio a la Nación para ser parte de la justa distribución de ingresos&quot;, @sergiomassaok. _x000a__x000a_#Cuchá"/>
    <s v="https://www.instagram.com/p/CzWBR5UuY5x/"/>
    <x v="1"/>
    <n v="0"/>
    <x v="115"/>
    <x v="3"/>
    <x v="164"/>
    <m/>
    <n v="8281"/>
    <n v="841"/>
    <n v="98"/>
    <n v="51"/>
    <n v="17"/>
    <m/>
    <n v="1007"/>
    <n v="0.12160367105422"/>
    <n v="8"/>
  </r>
  <r>
    <s v="18033133744618840"/>
    <s v="🎟️ La Academia de las Artes y Ciencias Cinematográficas de la Argentina seleccionó a &quot;Los Delincuentes&quot; para representar al país en la próxima edición del reconocido premio internacional, por encima de “Blondi” de Dolores Fonzi y “Puan” de María Alché y Benjamín Naishtat._x000a__x000a_🍿 “Los delincuentes”, protagonizada por Esteban Bigliardi, Daniel Elías, Margarita Molfino, Germán De Silva, y dirigida por Rodrigo Moreno, narra la historia de Román y Morán, trabajadores bancarios que buscan escapar de la rutinaria monotonía de sus vidas robando del banco una cantidad de dinero equivalente a sus futuros salarios hasta la jubilación. Esta decisión llevará a ambos a un cambio rotundo en sus vidas en busca de una existencia mejor._x000a__x000a_🏞️ La película contiene varias de sus escenas filmadas en el sur de la provincia durante 2020 y 2021. Se suma así a la larga lista de producciones cinematográficas realizadas en la provincia, como “El verano más largo del mundo”, “Recursos humanos” y “Granizo”, entre otras. Lo particular en este caso es que los paisajes del sur serrano competirán con los mejores del mundo en esta película._x000a__x000a_📢 Jorge Álvarez, director del Polo Audiovisual Córdoba, aseguró en diálogo con el Diario Puntal de Río Cuarto que esto implica “un gran logro” para la industria local y además “nos posiciona a nivel internacional de manera muy fuerte”. Además, agregó que “es la primera vez que una película rodada en la provincia de Córdoba llega a esta instancia”."/>
    <s v="https://www.instagram.com/p/CzWqE93uuPB/"/>
    <x v="1"/>
    <n v="0"/>
    <x v="115"/>
    <x v="3"/>
    <x v="165"/>
    <m/>
    <n v="6327"/>
    <n v="622"/>
    <n v="84"/>
    <n v="3"/>
    <n v="37"/>
    <n v="10"/>
    <n v="746"/>
    <n v="0.117907381065276"/>
    <n v="13"/>
  </r>
  <r>
    <s v="18019568077847260"/>
    <s v="El sábado 11 de noviembre se realizará el festival &quot;Ruido en el Cementerio&quot;, una propuesta que nuclea bandas en vivo con una feria de discos, libros, fanzines, ropa, comida, bebida y mucho más, con un fin solidario. _x000a__x000a_Será en el Parque del Pueblo de La Toma, frente al cementerio San Jerónimo, desde las 18hs. Podés llegarte con tu reposera y disfrutar de los shows de @losmuertos.cba, @fuckingnoisegrind, @dispensser.jack y whither__._x000a__x000a_El evento es organizado por el espacio cultural Kame House con el apoyo del Centro Vecinal de Alberdi y se solicitan donaciones de alimentos no perecederos, ropa, juguetes y útiles escolares para los más necesitados. _x000a__x000a_#Cuchá #RuidoEnElCementerio"/>
    <s v="https://www.instagram.com/p/CzXM-9ixYBO/"/>
    <x v="1"/>
    <n v="0"/>
    <x v="115"/>
    <x v="3"/>
    <x v="166"/>
    <m/>
    <n v="6233"/>
    <n v="336"/>
    <n v="98"/>
    <n v="14"/>
    <n v="25"/>
    <n v="13"/>
    <n v="473"/>
    <n v="7.5886411038023405E-2"/>
    <n v="19"/>
  </r>
  <r>
    <s v="17958539693673740"/>
    <s v="🔎 La Oficina de Evaluación Independiente (IEO) del FMI confirmó que a fines de noviembre comenzará una evaluación sobre el crédito de u$s54.000 millones otorgado al Gobierno de Mauricio Macri durante 2018._x000a__x000a_ℹ️ Cabe recordar que Argentina recibió el préstamo más alto de la historia del organismo, el cual superaba la cuota que el propio FMI autorizaba a nuestro país. Uno de los insumos será el informe de la Comisión de Supervisión de Deuda Pública de la Auditoría General de la Nación (AGN), que afirmó que el acuerdo con el FMI incurrió en un “incumplimiento de los procedimientos normados”, no contó con análisis de riesgos y solvencia y tampoco con la opinión del Banco Central, tal como se establece por ley._x000a__x000a_💬 Según Sergio Massa, que había adelantado la noticia en una entrevista televisiva, el préstamo &quot;se usó para financiar fuga de capitales porque no quedó en empresas, rutas ni hospitales&quot;. A lo dicho por el ministro se sumó una voz inesperada, la de José Luis Espert, de la propia coalición Juntos por el Cambio, quien afirmó: &quot;Obvio que se usó para financiar la fuga de capitales&quot;. Y agregó: &quot;Lo que investigará el FMI no es si los amiguitos de Toto Caputo estaban entre los que fugaban, sino si el préstamo sirvió para algo bueno para el país y es obvio (a la luz de los resultados) que no&quot;._x000a__x000a_📌 La IEO es independiente de la gerencia del FMI y ejerce sus funciones de forma autónoma respecto del Directorio Ejecutivo de la institución. Sus objetivos son “fomentar la cultura del aprendizaje en el FMI, reforzar la credibilidad de la institución y respaldar las responsabilidades del Directorio Ejecutivo. La IEO evalúa actividades ya completadas por el FMI, no programas vigentes”. La hoja de ruta publicada por la IEO menciona también el caso de Ecuador como uno de los programas a evaluar._x000a__x000a_#Cuchá #FMI"/>
    <s v="https://www.instagram.com/p/CzZcfaIxYZV/"/>
    <x v="1"/>
    <n v="0"/>
    <x v="116"/>
    <x v="4"/>
    <x v="167"/>
    <m/>
    <n v="6055"/>
    <n v="757"/>
    <n v="71"/>
    <n v="11"/>
    <n v="17"/>
    <n v="2"/>
    <n v="856"/>
    <n v="0.14137076796036299"/>
    <n v="15"/>
  </r>
  <r>
    <s v="17981336657530540"/>
    <s v="🌃 El tema de los alquileres está en boca de todos porque la vivienda es una necesidad básica. Cada cordobés necesita un techo bajo el que vivir y está cada vez más difícil conseguirlo._x000a__x000a_✔️ Hace algunos años, un grupo de personas comenzó a juntarse en un bar para ayudarse mutuamente contra los abusos que se cometían al calor de la vieja ley de alquileres. El espacio fue creciendo y así nació “Inquilinos Córdoba”, una organización que busca defender los derechos de quienes alquilan. Maxi Vittar es su referente y con él hablamos._x000a__x000a_⏩ Si querés conocer más, lee la entrevista completa ingresando al link de la bio o en nuestra página web 👉 www.cucha.com.ar. 📲_x000a__x000a_#Cuchá #Alquileres #Córdoba #Inquilinos_x000a_#LeyDeAlquileres #DefensoríaDelInquilino"/>
    <s v="https://www.instagram.com/reel/CzZ18Q6Rm3O/"/>
    <x v="2"/>
    <n v="77"/>
    <x v="116"/>
    <x v="4"/>
    <x v="168"/>
    <m/>
    <n v="2859"/>
    <n v="97"/>
    <n v="9"/>
    <n v="5"/>
    <n v="4"/>
    <n v="1"/>
    <n v="115"/>
    <n v="4.02238544945785E-2"/>
    <n v="19"/>
  </r>
  <r>
    <s v="17912543027832630"/>
    <s v="El Ministro de Economía y candidato a presidente por Unión por la Patria, Sergio Massa, visitó la planta de Bio4, una empresa que produce bioetanol a partir de maíz. Luego de su recorrido por las instalaciones, Massa anunció  la existencia de un acuerdo en cuanto a la definición de una fórmula para la fijación de precios del bioetanol, tanto a base de maíz como de caña de azúcar. El nuevo mecanismo para la determinación del precio del biocombustible fue el resultado de un acuerdo con el sector privado y comenzará a regir desde el 1 de diciembre, mientras que durante noviembre se contará con un precio de convergencia hacia la fórmula._x000a__x000a_También se anticipó que la Secretaría de Energía trabajará en la adecuación del marco normativo en convergencia con el modelo brasileño por lo que, si Massa llega a la presidencia, el corte de bioetanol pasará del 12 al 25 por ciento. _x000a__x000a_Por otro lado, ante el llamado de la Secretaría a nuevos proyectos de bioetanol, el Gobierno recibió ofertas por 770.000 m3 anuales, más del doble de lo licitado, con más de US$ 1.000 millones de inversión, estos proyectos significan más empleo y valor agregado para nuestra materia prima._x000a__x000a_“Quiero, desde Río Cuarto, mostrarles a los argentinos el salto que tenemos que dar, agregándole valor a nuestra materia prima. A medida que vamos agregando valor, vamos mejorando nuestro perfil exportador y cambiando nuestra balanza comercial, y robusteciendo nuestro sistema de reservas y nuestra economía”, @sergiomassaok._x000a__x000a_#Cuchá"/>
    <s v="https://www.instagram.com/p/CzYx2n-ORPA/"/>
    <x v="1"/>
    <n v="0"/>
    <x v="116"/>
    <x v="4"/>
    <x v="169"/>
    <m/>
    <n v="2057"/>
    <n v="100"/>
    <n v="3"/>
    <n v="0"/>
    <n v="1"/>
    <m/>
    <n v="104"/>
    <n v="5.0559066601847398E-2"/>
    <n v="9"/>
  </r>
  <r>
    <s v="18024674719661992"/>
    <s v="La candidata a vicepresidenta por La Libertad Avanza, Victoria Villarruel, reveló durante el debate de candidatos a vicepresidentes que el plan de dolarización de Javier Milei lo llevarán a cabo con los dólares que tienen ahorrados los argentinos._x000a__x000a_&quot;Los argentinos ahorran en dólares y Argentina es el tercer poseedor de cantidad de dólares físicos&quot;, dijo Villarruel para explicar el origen de los dólares para llevar a cabo el plan que propone Javier Milei._x000a__x000a_&quot;Vamos a crear las condiciones de confiablidad para que los argentinos decidan utilizar sus dólares en nuestro país, puedan comprar, puedan invertir y hacer su proyecto de vida acá sin salir exiliados como está ocurriendo hasta ahora&quot;, añadió luego. _x000a__x000a_Durante su turno, Agustín Rossi, candidato a vicepresidente por Unión por la Patria le respondió: &quot;La inflación no se baja de un hondazo. La realidad es que el crónico faltante de reservas y de divisas en las Argentinas es la causa principal de los procesos inflacionarios en nuestro país. Hay tres maneras de conseguir más dólares en la Argentina. Dos son maneras no virtuosas, son las que propone el candidato Milei: mayor endeudamiento y venta de empresas públicas&quot;._x000a__x000a_#Cuchá"/>
    <s v="https://www.instagram.com/p/CzcVda8Rz2p/"/>
    <x v="1"/>
    <n v="0"/>
    <x v="117"/>
    <x v="5"/>
    <x v="170"/>
    <m/>
    <n v="8192"/>
    <n v="492"/>
    <n v="132"/>
    <n v="35"/>
    <n v="23"/>
    <n v="2"/>
    <n v="682"/>
    <n v="8.3251953125E-2"/>
    <n v="18"/>
  </r>
  <r>
    <s v="17956912097563450"/>
    <s v="El 9 de noviembre del 2001 falleció Edgar Efraín Fuentes, más conocido como Gary, uno de los cantantes de cuarteto más queridos de todos los tiempos. Tenía solo 39 años cuando lo afectó una muerte súbita. Una caravana interminable de autos acompañó al cortejo fúnebre hasta su Amboy natal, donde descansan sus restos y donde también se erige una estatua en su recuerdo._x000a__x000a_Gary había nacido en el valle de Calamuchita y empezó cantando folklore. Para 1984 se sumó a las filas de Trulalá con 22 años y logró la consagración. Era un músico de pura cepa y, tras del éxito de Trula, lanzó su carrera solista con la que amplió su repertorio e incorporó otros géneros. Consiguió 11 discos de oro, nueve de platino y varios doble platino. _x000a__x000a_Dueño de una voz privilegiada era apodado &quot;El Ángel que canta&quot;. En 1997 obtuvo un importante reconocimiento internacional cuando la Asociación de Cronistas del Espectáculo de Estados Unidos le otorgó el premio Golden Award por Mejor Cantante Latino en Las Vegas._x000a__x000a_Es recordado como una persona humilde y con mucho arraigo: “Yo soy nacido en las sierras, en ese valle tan hermoso que tenemos los cordobeses, imagínate que si hay olores, colores, gente de buen corazón, está ahí. La zona rural es pura, está llena de aromas, de sabores y de gente que habla con sinceridad, que demuestra su aprecio sin envidia.”_x000a__x000a_“Mi música es eso, tratar de darle sabor, de darle color, de incluir la poesía la metáfora, la comparación, siempre que sea de una manera entendible y popular, que llegue a todo el mundo, darle jerarquía, que no siga siendo el cuarteto de hace 40 años atrás porque vos sabés que todo lo que no se renueva, se muere.”_x000a__x000a_“Los aplausos y las alabanzas son lindas al comienzo. Después con el paso del tiempo, cuando vos te convertís en un profesional en serio, entendés que tu misión no es sentirte bien con un aplauso. Si bien te ayuda a continuar, no es en definitiva sentirte bien con un aplauso, sino que tu misión es que la gente se lleve una sonruisa en el corazón”._x000a__x000a_#Cuchá #Gary"/>
    <s v="https://www.instagram.com/p/CzbOp1OOmIu/"/>
    <x v="1"/>
    <n v="0"/>
    <x v="117"/>
    <x v="5"/>
    <x v="171"/>
    <m/>
    <n v="4382"/>
    <n v="246"/>
    <n v="36"/>
    <n v="1"/>
    <n v="12"/>
    <m/>
    <n v="295"/>
    <n v="6.7320858055682303E-2"/>
    <n v="8"/>
  </r>
  <r>
    <s v="17983837967582230"/>
    <s v="📖 Se han vuelto a poner en la escena los discursos negacionistas sobre la última dictadura cívico militar. La candidata a vicepresidenta, Victoria Villarruel, se erige como una de las principales representantes de una postura que no es la primera vez que intenta instalarse, tanto en nuestro país como en el mundo. En ese marco, Samir Juri, director del Espacio para la Memoria Campo de la Ribera, plantea los discursos negacionistas como fases inherentes a otros procesos, que buscan garantizar impunidad, pero también avanzar en otros procesos simbólicos y materiales. ¿Qué hay detrás del negacionismo?_x000a__x000a_ℹ️ Para leer el artículo completo podés hacer click en el link de la bio o ingresar a nuestra página web 👉 www.cucha.com.ar._x000a__x000a_#Cuchá"/>
    <s v="https://www.instagram.com/p/CzbaQcNuahK/"/>
    <x v="0"/>
    <n v="0"/>
    <x v="117"/>
    <x v="5"/>
    <x v="110"/>
    <m/>
    <n v="2184"/>
    <n v="294"/>
    <n v="52"/>
    <n v="11"/>
    <n v="12"/>
    <n v="2"/>
    <n v="369"/>
    <n v="0.16895604395604399"/>
    <n v="10"/>
  </r>
  <r>
    <s v="17869841283007700"/>
    <s v="📢 En el marco del encuentro “Diálogos a 40 años de la recuperación de la democracia, en memoria de Sonia Torres”, organizado por el Ministerio de Justicia y Derechos Humanos de la provincia de Córdoba, la referente histórica de Abuelas  de Plaza de Mayo estará en la ciudad el próximo lunes._x000a__x000a_👏 Del encuentro participarán además Jorge Sappia, presidente de la Convención Nacional de la Unión Cívica Radical (2017-2022), Virginia Guevara, periodista editora de Política de La Voz del Interior, y Calixto Angulo, Secretario de Derechos Humanos de la Provincia de Córdoba._x000a__x000a_📍 “Diálogos a 40 años de la recuperación democrática” tendrá lugar el lunes 13 de noviembre a las 18hs en el Aula Magna de la Facultad de Derecho de la UNC."/>
    <s v="https://www.instagram.com/p/CzdrEhlOcD7/"/>
    <x v="1"/>
    <n v="0"/>
    <x v="118"/>
    <x v="6"/>
    <x v="172"/>
    <m/>
    <n v="6216"/>
    <n v="988"/>
    <n v="345"/>
    <n v="9"/>
    <n v="45"/>
    <n v="7"/>
    <n v="1387"/>
    <n v="0.22313384813384801"/>
    <n v="7"/>
  </r>
  <r>
    <s v="17990452742207030"/>
    <s v="Se trata de una propuesta que reúne la producción musical de coros, ensambles, instrumentistas y orquestas de los Parques Educativos de la Municipalidad de Córdoba. ✅️ El objetivo es que los vecinos y vecinas de la ciudad puedan disfrutar de las diversas expresiones artísticas que nacen en distintos puntos de la ciudad. _x000a__x000a_🎶 Esta propuesta forma parte del proyecto “Compartiendo Cultura”, el cual promueve el encuentro entre diversas experiencias culturales que se realizan en los Parques Educativos: conciertos, funciones, festivales y talleres. _x000a__x000a_🎤  La actividad se llevará a cabo en el Teatro Comedia (Rivadavia 262), el próximo domingo 12 de noviembre desde las 18:00 hs, con entrada libre y gratuita. _x000a__x000a_👉 Podes ver la grilla completa en El instagram  de @parqueseducativosmuni_x000a__x000a_#Cuchá"/>
    <s v="https://www.instagram.com/p/CzeNQMNuJZd/"/>
    <x v="0"/>
    <n v="0"/>
    <x v="118"/>
    <x v="6"/>
    <x v="173"/>
    <m/>
    <n v="832"/>
    <n v="36"/>
    <n v="1"/>
    <n v="0"/>
    <n v="2"/>
    <m/>
    <n v="39"/>
    <n v="4.6875E-2"/>
    <n v="12"/>
  </r>
  <r>
    <s v="17994085286151480"/>
    <s v="En la Legislatura se realizó la presentación de la Regional Córdoba de la Confederación de Medios Cooperativos (CCMC), un espacio que reúne a más de 40 medios autogestivos, cooperativos y comunitarios de la provincia. La CCMC tiene como función ser una herramienta jurídica que brinde representación al sector, con el objetivo de solucionar demandas concretas._x000a__x000a_La finalidad primordial de la confederación es abordar demandas específicas del sector, reconociendo que estas necesidades son similares independientemente del formato o la forma de organización de los medios. La coalición está compuesta por diversas entidades, entre las que se encuentran la Federación Red de Medios Digitales (RMD), el Foro Argentino de Radios Comunitarias (FARCO), la Federación Asociativa de Diarios y Comunicadores Cooperativos de la República Argentina (Fadiccra), la Asociación de Revistas Culturales Independientes de Argentina (ARECIA) y la Coordinadora Nacional de Televisoras Alternativas (CONTA)._x000a__x000a_El encuentro fue encabezado por el legislador @matichamook, quien preside la comisión de Cooperativas y Mutuales de la Unicameral. Chamorro es referente del Partido Socialista y parte del bloque de Hacemos por Córdoba. También estuvieron presentes los legisladores @silviapaleo_ (PRO) y @dantevrossi (UCR) y la diputada nacional @gabiestevezok (UxP)._x000a__x000a_#Cuchá"/>
    <s v="https://www.instagram.com/p/CzgiSDRupWK/"/>
    <x v="1"/>
    <n v="0"/>
    <x v="119"/>
    <x v="0"/>
    <x v="82"/>
    <m/>
    <n v="2492"/>
    <n v="119"/>
    <n v="7"/>
    <n v="2"/>
    <n v="4"/>
    <n v="1"/>
    <n v="132"/>
    <n v="5.2969502407704698E-2"/>
    <n v="10"/>
  </r>
  <r>
    <s v="18402826240045160"/>
    <s v="🗳 En las últimas semanas, circularon en las redes sociales acusaciones de fraude debido a varios telegramas en los que La Libertad Avanza no obtuvo votos. Sobre esta premisa, el propio candidato libertario, en una entrevista con el periodista Jaime Bayly, sostuvo que &quot;hubo irregularidades de semejante tamaño que ponen en duda el resultado&quot;._x000a__x000a_❌ En primera instancia, es importante destacar que no existe prueba fehaciente de fraude. De hecho, ninguna fuerza política presentó formalmente una denuncia al respecto._x000a__x000a_Por otro lado, cabe aclarar que este tipo de errores no significa necesariamente que se haya cometido fraude._x000a__x000a_❗️ Desde la Cámara Nacional Electoral, explicaron que siempre existe una pequeña proporción de errores en el escrutinio provisorio (cuyos resultados se publican a pocas horas del cierre de los comicios) que luego son subsanados en el escrutinio definitivo._x000a__x000a_👉 Es importante señalar que los datos que aparecen en los telegramas (los cuales son presentados en las publicaciones virales) son los que se dan a conocer en el escrutinio provisorio y no tienen validez legal; solo informan el resultado. La información correcta se encuentra en las actas de escrutinio, firmadas por las autoridades de mesa y los fiscales partidarios._x000a__x000a_🧾 Por otro lado, la existencia de mesas con telegramas con 0 votos no afectó únicamente a La Libertad Avanza, sino prácticamente por igual a las tres fuerzas más representativas: 1.669 LLA; 1.652 UxP; y 1.675 JxC. En total, hubo 7.061 mesas en las que alguna fuerza obtuvo 0 votos._x000a__x000a_🇦🇷 En el país, el sistema electoral garantiza de manera ininterrumpida desde 1983 a todos los argentinos elegir democráticamente a nuestros representantes. Con sus declaraciones, Javier Milei decidió cruzar un límite sumamente peligroso para la estabilidad institucional."/>
    <s v="https://www.instagram.com/p/Czhdtw1BUCo/"/>
    <x v="0"/>
    <n v="0"/>
    <x v="119"/>
    <x v="0"/>
    <x v="174"/>
    <m/>
    <n v="2118"/>
    <n v="93"/>
    <n v="2"/>
    <n v="0"/>
    <n v="7"/>
    <m/>
    <n v="102"/>
    <n v="4.8158640226628899E-2"/>
    <n v="18"/>
  </r>
  <r>
    <s v="18024054064675872"/>
    <s v="🌈 La 15° Marcha del Orgullo copó las calles de Córdoba con su habitual colorido. La fiesta habitual no tapó las reivindicaciones del colectivo LGBTIQ+, atravesado por la coyuntura nacional, y así la consigna de la movilización fue “La Libertad es con Igualdad, no con odio”. Además, se pidió por la Ley Integral Trans, la Ley Antidiscriminatoria y por el Trabajo Sexual. Se calcula que participaron más de 12.000 personas. _x000a__x000a_🏳️‍🌈 Las fotos son de @negralangley. 📸✅"/>
    <s v="https://www.instagram.com/p/Czj_1I6RPbL/"/>
    <x v="0"/>
    <n v="0"/>
    <x v="120"/>
    <x v="1"/>
    <x v="175"/>
    <m/>
    <n v="7994"/>
    <n v="1441"/>
    <n v="172"/>
    <n v="31"/>
    <n v="16"/>
    <n v="15"/>
    <n v="1660"/>
    <n v="0.20765574180635499"/>
    <n v="18"/>
  </r>
  <r>
    <s v="17906785544855220"/>
    <s v="🚞 Tras medio siglo, el Tren de las Sierras volverá a Capilla del Monte. El presidente de Trenes Argentinos, Martín Marinucci, anunció que el próximo lunes se realizará la &quot;marcha blanca&quot;, que marca un paso previo en este proceso de recuperación ferroviaria._x000a__x000a_🚄 El tren parte desde Córdoba y, por ahora, llega hasta Cosquín. Para extender su recorrido fue necesario recuperar las vías tras décadas en desuso. En algunas zonas se las habían robado y en otras llegaron a estar bajo 4 metros de tierra._x000a__x000a_🚆 Habrá servicios urbanos que unirán Valle Hermoso con Capilla del Monte, pasando por las ciudades ubicadas entre ambos extremos, es decir La Falda, Huerta Grande, Villa Giardino y La Cumbre._x000a__x000a_☑ Por su parte, el municipio de Capilla del Monte trabajó para acondicionar y reordenar el espacio público y la estación. Se abordaron trabajos como la nivelación de pisos, delimitación de espacios con más de 200 durmientes, salida y entradas del estacionamiento, limpieza y poda._x000a__x000a_🔎 La recuperación del tren es fundamental para otorgarles una mejor conectividad vial a las localidades pero también para fortalecer el turismo en todo el departamento Punilla._x000a__x000a_#Cuchá #TrenDeLasSierras _x000a_#Punilla #CapillaDelMonte #LaCumbre_x000a_#ValleHermoso #LaFalda"/>
    <s v="https://www.instagram.com/p/CzjPg03u36H/"/>
    <x v="1"/>
    <n v="0"/>
    <x v="120"/>
    <x v="1"/>
    <x v="176"/>
    <m/>
    <n v="7546"/>
    <n v="840"/>
    <n v="76"/>
    <n v="7"/>
    <n v="22"/>
    <n v="9"/>
    <n v="945"/>
    <n v="0.12523191094619701"/>
    <n v="11"/>
  </r>
  <r>
    <s v="17976514877616110"/>
    <s v="⚽️ En una reciente entrevista con Alejandro Fantino, el candidato a presidente de La Libertad Avanza reafirmó su apoyo a las Sociedades Anónimas Deportivas (SAD) en el fútbol argentino, expresando que su modelo favorito es el inglés. “Hay clubes que cotizan en bolsa y todo”, expresó el libertario argumentando su posición, y ratificó: &quot;Y a vos qué carajo te importa de quién es si le ganas a River 5-0, es campeón del mundo, todo. ¿O preferís seguir en esta miseria que tenemos cada vez fútbol de peor calidad? ¿Cómo nos va cada vez que salimos afuera de la Argentina?”_x000a__x000a_💬 Ante las declaraciones de quien tiene altas posibilidades de convertirse en el próximo presidente, clubes y dirigentes de toda Argentina expresaron su rechazo al proyecto privatizador. Una de las primeras respuestas virales fue la del presidente de Argentinos Juniors, Cristian Malaspina, en su cuenta de Twitter: &quot;No a las SAD en nuestros clubes.  Solo recuerden la presencia que tuvieron nuestros clubes ayudando a nuestra sociedad en la pandemia.  Un chico en un club es un chico menos en la calle&quot;._x000a__x000a_❌ Con el transcurrir del día, clubes del ascenso y de primera división manifestaron su posición al respecto. Boca, River, San Lorenzo, Racing, Independiente, Newell's, Central, Colón, entre tantos otros, expresaron su rechazo al modelo de las sociedades anónimas, ratificando que los clubes pertenecen a sus socios e hinchas._x000a__x000a_📢 Estudiantes de Río Cuarto fue el primer club cordobés en pronunciarse: “En defensa, y con la sana intención de proteger los derechos de nuestros socios, la institución le dice no a la privatización del fútbol argentino”. Poco después, sumaron su rechazo Belgrano e Instituto, entre otros._x000a__x000a_👉 Cabe recordar que convertir clubes en Sociedades Anónimas es el proyecto que intentó imponer en varias oportunidades Mauricio Macri, hoy aliado al candidato libertario."/>
    <s v="https://www.instagram.com/p/CzjxdjnBCg0/"/>
    <x v="0"/>
    <n v="0"/>
    <x v="120"/>
    <x v="1"/>
    <x v="146"/>
    <m/>
    <n v="7167"/>
    <n v="881"/>
    <n v="74"/>
    <n v="23"/>
    <n v="24"/>
    <n v="2"/>
    <n v="1002"/>
    <n v="0.13980745081624099"/>
    <n v="16"/>
  </r>
  <r>
    <s v="18000870542040900"/>
    <s v="El 12 de noviembre de 1963 moría José María Gatica, el &quot;Mono&quot;, uno de los ídolos populares más grandes del boxeo argentino. Había sido atropellado por un colectivo cuando volvía de vender muñequitos de colores en la cancha de Independiente. Tenía solo 38 años. Su trágico final fue el corolario de una vida que inició en la miseria, tocó la gloria y volvió a caer en picada._x000a__x000a_Gatica nació en Villa Mercedes, San Luis, pero de chico se mudó a Buenos Aires escapando de un padre violento. Desde chico empezó a trabajar de lustrabotas en la estación Constitución. Un día se trenzó en una pelea callejera y un comerciante de la zona, que tenía relación con el pugilismo, lo vio y lo motivó a empezar una carrera formal. Así, el 7 de diciembre de 1945, con apenas 19 años, debutó como profesional._x000a__x000a_Su impresionante ritmo y sus constantes victorias, junto con su carisma y humildad atrajeron cada vez más la atención del público, ganándose el respeto y aprecio de quienes asistían a las tribunas populares del emblemático Luna Park. &quot;Amado por la popular, odiado por el ringside&quot; era el dicho de la época. Fue abiertamente peronista y cuando conoció al General, que asistía regularmente a la verlo, dijo su célebre frase &quot;dos potencias se saludan&quot;. _x000a__x000a_Viajó a Estados Unidos y venció a Terry Young en el 4° round por KO. Así, consiguió enfrentar al campeón mundial Ike Williams en el mítico Madison Square Garden pero fue derrotado. En su vuelta al país comenzó su declive: malgastaba el dinero, se endeudó y tenía cada vez más vida nocturna._x000a__x000a_Tras el golpe de estado, la dictadura le quitó la licencia, lo que lo obligó a pelear de manera clandestina en el interior del país. De a poco perdió todo y volvió a vivir en la pobreza en una villa miseria. Una inundación terminó por llevarse sus últimas posesiones. Tenía solo 38 años cuando falleció pero dicen que parecía un viejo. Uno de los principales diarios tituló: &quot;La noche en que los mendigos lloraron a su vengador&quot;._x000a__x000a_Algunos años después, la pluma de Osvaldo Soriano escribió uno de los textos más bellos sobre Gatica, que compartimos en nuestra página web. Hacé click en el link de la bio o ingresá a 👉 www.cucha.com.ar._x000a__x000a_#Cuchá"/>
    <s v="https://www.instagram.com/p/CzjKQO1OiBu/"/>
    <x v="1"/>
    <n v="0"/>
    <x v="120"/>
    <x v="1"/>
    <x v="54"/>
    <m/>
    <n v="1760"/>
    <n v="76"/>
    <n v="4"/>
    <n v="0"/>
    <n v="4"/>
    <m/>
    <n v="84"/>
    <n v="4.7727272727272702E-2"/>
    <n v="10"/>
  </r>
  <r>
    <s v="18009604826015880"/>
    <s v="🌄 La Organización Mundial de Turismo seleccionó a 54 localidades rurales de las &quot;más lindas del mundo&quot; y entre ellas fue elegida La Carolina, en San Luis, como un destino sustentable, sostenible y conservado culturalmente en el país._x000a__x000a_🥇 “Best Tourism Villages” reconoce destinos de turismo rural con activos culturales y naturales acreditados, un compromiso con la preservación de los valores comunitarios y un compromiso claro con la innovación y la sostenibilidad en las dimensiones económica, social y ambiental._x000a__x000a_ℹ️ Las localidades deben tener baja densidad demográfica (hasta 15 mil habitantes), estar situados en un paisaje natural y/o cultural característico y compartir valores y estilos de vida propios de la región puestos en valor turístico._x000a__x000a_⛰️ La Carolina es una pequeña localidad de casi 300 habitantes que se encuentra a 80 kilómetros de la capital provincial. Está rodeada de sierras repletas de vegetación autóctona en la que conviven animales como llamas, caballos y vacas._x000a__x000a_✔️ Cuenta con una larga callecita empedrada que se pierde entre cerros, con casitas que conservan el estilo colonial y la nostalgia de haber sido cuna de los míticos buscadores de oro. La localidad fue una de las grandes fuentes de oro del país durante los siglos XVIII y XIX. Este recurso tan codiciado en el mundo fue explotado por los españoles e ingleses durante ese período, dejando las minas vacías años después._x000a__x000a_💬 &quot;Es un antes y un después para el turismo de San Luis” afirmó el secretario de Turismo provincial, Luis Macagno. Y agregó: “afortunadamente de la mano del turismo sustentable, rescatando y poniendo en valor su maravillosa historia, La Carolina supo crecer y generar desarrollo y oportunidades para su gente, y hoy la cultura minera atraviesa todo el lugar, con las minas abandonadas que se pueden visitar, buscar oro de manera artesanal en su Río Amarillo, con sus pirqueros que, con su oficio ancestral siguen construyendo en piedra casas y pircas por toda la zona”._x000a__x000a_#Cuchá #LaCarolina #SanLuis"/>
    <s v="https://www.instagram.com/p/CzmtFbDRaT4/"/>
    <x v="0"/>
    <n v="0"/>
    <x v="121"/>
    <x v="2"/>
    <x v="33"/>
    <m/>
    <n v="7531"/>
    <n v="702"/>
    <n v="121"/>
    <n v="3"/>
    <n v="122"/>
    <n v="3"/>
    <n v="948"/>
    <n v="0.125879697251361"/>
    <n v="19"/>
  </r>
  <r>
    <s v="17975606711459170"/>
    <s v="ℹ️ Tras muchos años de trabajo, se aprobó la creación de la primera Universidad Evangélica de Argentina y del Cono Sur. El anuncio fue realizado por el ministro de Educación, Jaime Perczyk, junto al pastor Osvaldo Carnival, de la Alianza Cristiana de Iglesias Evangélicas de la República Argentin (ACIERA)._x000a__x000a_📖 La propuesta de la Fundación Catedral de la Fe superó la evaluación de la Comisión Nacional de Evaluación y Acreditación Universitaria (CONEAU) y así logró la habilitación correspondiente. _x000a__x000a_📚 Será una institución privada abierta (como la Universidad Católica Argentina) e inicialmente tendrá dos facultades: la de Tecnología y Negocios y la de Ciencias Sociales. La primera dictará las carreras de Licenciatura en Diseño y Gestión de Contenidos Audiovisuales y Licenciatura en Gestión de Tecnologías. La segunda contará con la Licenciatura en Teología y también con una tecnicatura como título intermedio._x000a__x000a_📌 Con este pronunciamiento la Universidad Evangélica aspira a ser una entidad educativa con espíritu y estilo cristiano, “pero no una universidad para los que solo son parte de la iglesia, sino una propuesta diversa para todos”. El objetivo será “aportar una herramienta nueva y colaborar a la excelencia y pluralidad de ofertas del sistema universitario nacional con el fin de llegar a todos los sectores de la sociedad, especialmente los más vulnerables y con menos oportunidades”._x000a__x000a_💬 “Esto no sólo es un hito para Argentina. En el Cono sur no hay aún una universidad evangélica avalada por el Estado nacional. Queremos ser una casa que le dé la posibilidad a los jóvenes de ser los primeros en la familia en acceder a la universidad”, afirmó Carnival._x000a__x000a_✅ La presentación fue acompañada por reconocidos académicos e investigadores como Mariela Mosqueira, Pablo Seman, Gabriel Slavinsky y Sebastian Carnival._x000a__x000a_#Cuchá"/>
    <s v="https://www.instagram.com/p/Czl5hL1Of7_/"/>
    <x v="0"/>
    <n v="0"/>
    <x v="121"/>
    <x v="2"/>
    <x v="177"/>
    <m/>
    <n v="6427"/>
    <n v="215"/>
    <n v="78"/>
    <n v="13"/>
    <n v="13"/>
    <n v="3"/>
    <n v="319"/>
    <n v="4.9634355064571298E-2"/>
    <n v="12"/>
  </r>
  <r>
    <s v="17852783616073820"/>
    <s v="El Ministerio de Justicia y Derechos Humanos y la Dirección General de Estadísticas y Censos presentaron los resultados del primer relevamiento voluntario de personas travestis, transgéneros, transexuales y no binarias de nuestra provincia, denominado ConocerT. _x000a__x000a_El relevamiento constó de dos etapas. Durante la primera, se elaboró un padrón cuantitativo. Luego, a través de un registro voluntario, se aplicó un cuestionario cualitativo con 276 preguntas. Se elaboró sobre la base de parámetros internacionales que hicieran comparable el estudio, y pudiera dar cuenta en profundidad de las dificultades en el ejercicio de derechos de esta población, experiencias de discriminación y sus condiciones de vida en general, para obtener información confiable para el diseño de políticas públicas. ConocerT relevó en Villa María, Río Cuarto, Alta Gracia, San Francisco, Cruz del Eje, Bell Ville y Córdoba capital._x000a__x000a_En cuanto a la salud, se destaca que el 71% de esta población carece de cobertura médica, en comparación con el 35% de la población general. Además, el 86,4% de quienes se realizaron modificaciones corporales no consultaron a profesionales de la salud._x000a__x000a_En el ámbito de la vivienda, se observó que el 47% de las personas trans y no binarias relevadas alquilan, en contraste con el 22% de la población general. Asimismo, solo el 18% de la población trans y no binaria tiene vivienda propia._x000a__x000a_En educación, el 56,5% de las personas trans y no binarias de 25 a 64 años no completaron la secundaria. Además, el 55,2% experimentó discriminación en entornos educativos, principalmente por parte de compañeros, siendo más pronunciada en el interior que en la Capital._x000a__x000a_En términos laborales, el 86% de las personas relevadas se encuentran en empleos precarizados. Respecto al trabajo sexual, el 83,5% considera que es un trabajo, y el 67% lo ha ejercido alguna vez._x000a__x000a_En cuanto a ciudadanía y seguridad, el 83% de las personas trans ha optado por cambiar su género en el DNI, y el 73% percibe un trato acorde a su género._x000a__x000a_#Cuchá"/>
    <s v="https://www.instagram.com/p/CzmcOcZxVbv/"/>
    <x v="0"/>
    <n v="0"/>
    <x v="121"/>
    <x v="2"/>
    <x v="178"/>
    <m/>
    <n v="3001"/>
    <n v="272"/>
    <n v="23"/>
    <n v="7"/>
    <n v="16"/>
    <m/>
    <n v="318"/>
    <n v="0.10596467844052"/>
    <n v="17"/>
  </r>
  <r>
    <s v="18014633152823752"/>
    <s v="💳 Anses informó que todos los trabajadores informales que cobran el refuerzo ya están habilitados para acceder a la devolución del 21 por ciento en la compra de alimentos, medicamentos y productos de higiene personal y de limpieza del hogar, a través de los consumos realizados con sus tarjetas de débito. _x000a__x000a_🧑‍🏭 En Córdoba, esta medida alcanza a 172.091 personas que reciben el refuerzo para trabajadores informales, mientras que a nivel nacional, los beneficiarios ascienden a 2,5 millones._x000a__x000a_🤔 ¿Cómo saber si estás incluido en el programa &quot;Compre sin IVA&quot;?_x000a__x000a_👉 En primer lugar, debes ingresar a la página de la AFIP, dirigirte a la sección de consulta de nómina de beneficios, ingresar el CUIL/CUIT y el código de seguridad alfanumérico. Luego, en la siguiente pestaña, se determinará si la persona está habilitada o no. Una vez realizados los reintegros, estos aparecerán en los resúmenes de cuenta de cada mes con el identificador &quot;Reintegro programa Compre sin IVA&quot;._x000a__x000a_🔹 Es fundamental tener el CBU declarado ante la AFIP para poder recibir la devolución ¿Cómo hacerlo?_x000a__x000a_1) En la página de Afip ingresar a: “Declaración de CBU”._x000a__x000a_2) Allí, se podrán visualizar las CBU ya informadas, las de terceros que se hayan vinculado y las autorizadas para realizar transacciones._x000a__x000a_3) Para agregar una nueva CBU, ir al listado de CBU propias_x000a__x000a_4) Clickear en el botón “Registrar CBU”._x000a__x000a_5) Tipear los 22 números de la clave bancaria y el motivo por el que se la quiere registrar (indicar Programa Compre sin IVA)_x000a__x000a_6) Presionar el botón “Informar CBU”._x000a__x000a_🗓️ El beneficio regirá hasta el 30 de diciembre, pero en caso de que se convierta en ley, se implementará de manera definitiva."/>
    <s v="https://www.instagram.com/p/CzoMHrWOyvN/"/>
    <x v="1"/>
    <n v="0"/>
    <x v="122"/>
    <x v="3"/>
    <x v="179"/>
    <m/>
    <n v="6396"/>
    <n v="237"/>
    <n v="33"/>
    <n v="1"/>
    <n v="42"/>
    <n v="2"/>
    <n v="313"/>
    <n v="4.8936835522201398E-2"/>
    <n v="9"/>
  </r>
  <r>
    <s v="18021415033876520"/>
    <s v="⚫ Diana Zoe López García fue asesinada por su pareja en la habitación de un hotel en el barrio porteño de Balvanera. De 47 años y oriunda de la provincia de Salta, López García era la presidenta del mítico Hotel Gondolín, una cooperativa autogestiva de la zona de Villa Crespo, que recibía y alojaba a las personas de la comunidad travesti/trans. Además, Zoe trabajaba en el comedor de la Casa Rosada, luego de la promulgación de la Ley de Cupo Travesti Trans._x000a__x000a_📌 Su trabajo en el Hotel Gondolín a lo largo de los años fue lo que la convirtió en &quot;la gran madre de una enorme familia, con muchísimas hijas y sobrinas&quot;, como dijo la activista travesti y amiga de la adolescencia de Zoe, Marlene Wayar._x000a__x000a_⭕ Norberto Villegas, de 38 años, fue quien se comunicó al 911 el sábado por la tarde para dar cuenta sobre la agresión que había cometido contra su pareja. Los efectivos de la policía que llegaron al lugar encontraron ya sin vida a López García._x000a__x000a_🔸 El autor del ataque quedó detenido y a disposición del juzgado, sin embargo, antes de su arresto llegó a publicar en Facebook: &quot;Yo no quise todo lo que pasó, yo la amo. No me voy a hacer el inocente, pero la culpa la tenemos los dos. Mi corazón hoy llora&quot;. Y agregó: &quot;Yo te voy a ir a buscar al cielo bebé. Te pido perdón bebé, que descanses en paz. Te amo, ya nos vamos a ver&quot;._x000a__x000a_▶ En un video publicado este año por la Casa Rosada, Zoe había dicho: &quot;Este espacio me cambió la vida. Acá me abrieron la puerta y rompí todas esas barreras, porque antes, a mí la policía me abría las puertas de los patrulleros, de los calabozos, y acá me abrió la puerta la policía para poder entrar en mi trabajo, un trabajo formal y registrado&quot;._x000a__x000a_🔎 Villegas fue imputado por homicidio calificado, pero se espera que con el correr de la investigación se sumen varios agravantes al tratarse de un transfemicidio._x000a__x000a_🟣 Si estás pasando por una situación de violencia de género, podés comunicarte de forma gratuita al 144. También tenés la posibilidad de enviar un mail a linea144@mingeneros.gob.ar. _x000a__x000a_#Cuchá"/>
    <s v="https://www.instagram.com/p/CzozrsGRPW7/"/>
    <x v="1"/>
    <n v="0"/>
    <x v="122"/>
    <x v="3"/>
    <x v="180"/>
    <m/>
    <n v="4626"/>
    <n v="298"/>
    <n v="12"/>
    <n v="8"/>
    <n v="6"/>
    <n v="1"/>
    <n v="324"/>
    <n v="7.0038910505836605E-2"/>
    <n v="15"/>
  </r>
  <r>
    <s v="18011021768071480"/>
    <s v="Por estos días se terminó de filmar la última película de Rosendo Ruiz: La Zurda. ✅️ Un film que se mete en la noche cordobesa y relata la vida de dos amigos con un vínculo cercano como conflictivo._x000a__x000a_📽 Se trata de un policial negro sobre el cuarteto, los vinculos y las amitad. Todo comienza, una noche, cuando dos amigos se ven involucrados en un crimen que no cometieron. _x000a__x000a_La película cuenta con el apoyo del Polo Audiovisual Córdoba y está filmada íntegramente en locaciones de la ciudad. 🎬 Cabe resaltar que, Rosendo Ruiz ya había filmado una película multipremiada en nuestra ciudad: “De Caravana”, 2010. La cual contiene una temática parecida entre la nocturnidad, el cuarteto y la idiosincrasia cordobesa. _x000a__x000a_Deslizá y mirá las imágenes del rodaje_x000a__x000a_#Cuchá"/>
    <s v="https://www.instagram.com/p/CzpLeZExImg/"/>
    <x v="0"/>
    <n v="0"/>
    <x v="122"/>
    <x v="3"/>
    <x v="181"/>
    <m/>
    <n v="3381"/>
    <n v="350"/>
    <n v="65"/>
    <n v="12"/>
    <n v="31"/>
    <n v="10"/>
    <n v="458"/>
    <n v="0.13546288080449601"/>
    <n v="18"/>
  </r>
  <r>
    <s v="17946973001619180"/>
    <s v="El gobernador Juan Schiaretti recibió en su despacho a Estela de Carlotto, presidenta de Abuelas de Plaza de Mayo. Durante el encuentro conversaron sobre el legado que deja Sonia Torres, además de la cesión de la sede de Abuelas a la filial Córdoba, la digitalización de las actas de nacimiento de la época de la dictadura militar para avanzar en la búsqueda de personas desaparecidas y la importancia de continuar con el trabajo en materia de derechos humanos._x000a__x000a_&quot;Me voy muy feliz y agradecida. Estuvimos hablando con el gobernador, él está muy empeñado en que la casa que le ha suministrado a las Abuelas de Plaza de Mayo filial Córdoba, que lamentablemente nuestra querida Sonia Torres falleció, va a seguir su curso de búsqueda. Schiaretti se comprometió para todo lo que necesiten&quot;, expresó Estela de Carlotto luego de la reunión. _x000a__x000a_En el encuentro participó también Belén Altamiranda Taranto, nieta restituida y nueva representante de la filial Córdoba de Abuelas. También estuvieron presentes la ministra de Justicia y Derechos Humanos, Laura Echenique; el secretario de Derechos Humanos, Calixto Angulo y Leonardo Fossati, nieto restituido e integrante de la comisión directiva de Abuelas. _x000a__x000a_#Cuchá"/>
    <s v="https://www.instagram.com/p/CzoazktuJxb/"/>
    <x v="1"/>
    <n v="0"/>
    <x v="122"/>
    <x v="3"/>
    <x v="182"/>
    <m/>
    <n v="3054"/>
    <n v="263"/>
    <n v="7"/>
    <n v="2"/>
    <n v="1"/>
    <m/>
    <n v="273"/>
    <n v="8.9390962671905702E-2"/>
    <n v="11"/>
  </r>
  <r>
    <s v="17848606896091560"/>
    <s v="La legisladora Amelia Moscoso y la legisladora en uso de licencia María Rosa Marcone, ambas de Encuentro Vecinal Córdoba, irrumpieron en la habitación del Hospital de Urgencias donde está internado J.S, el paciente de 64 años que se encuentra en estado vegetativo y a quien recientemente le retiraron el soporte vital, luego de un fallo del Tribunal Superior de Justicia. _x000a__x000a_Allí increparon a la hija, provocándole una crisis de nervios. Según Diva Ibarguengoytia, una de las abogadas de la familia, la trataron de manera denigrante, intentando imponer sus pensamientos religiosos y personales. &quot;Le dijeron que ella estaba matando a su papá, que estaban haciendo algo ilegal y que estaban en contra del fallo del TSJ&quot;, detalló la letrada. _x000a__x000a_El equipo de abogados de la familia realizó una denuncia penal en contra de Marcone y de Moscoso. Dependiendo de cómo se caratule la causa en la Fiscalía, puede ser por incumplimiento de deberes de funcionario público, abuso de autoridad por injerencia ilegal o injurias. No descartan pedir un jury de enjuiciamiento contra Moscoso, quien actualmente se encuentra en ejercicio de sus funciones en la Unicameral. _x000a__x000a_Las legisladoras ingresaron al Hospital de Urgencias engañando al jefe de guardia, porque dijeron que querían ver si se cumplía el protocolo de muerte digna. El médico las acompañó hasta la habitación del paciente y la hija autorizó el acceso. Nunca imaginó el desenlace de la situación._x000a__x000a_#Cuchá"/>
    <s v="https://www.instagram.com/p/CzruZeHOTgm/"/>
    <x v="1"/>
    <n v="0"/>
    <x v="123"/>
    <x v="4"/>
    <x v="183"/>
    <m/>
    <n v="5273"/>
    <n v="154"/>
    <n v="5"/>
    <n v="12"/>
    <n v="4"/>
    <m/>
    <n v="175"/>
    <n v="3.3187938554902298E-2"/>
    <n v="18"/>
  </r>
  <r>
    <s v="18247719106224648"/>
    <s v="ℹ️ ANSES determinó que los trabajadores aportantes del Sistema Integrado Previsional Argentino (SIPA) que ya han solicitado un préstamo del programa Créditos ANSES por $400.000, podrán ampliarlo hasta $1.000.000._x000a__x000a_✔️ La medida fue oficializada el lunes, considerando el aumento del monto prestable por hasta un $1.000.000, con la misma Tasa Nominal Anual (TNA) del 50% para todos los plazos de amortización._x000a__x000a_📌 El documento oficial aclaró que los trabajadores podrán realizar el trámite a través de la página web del organismo, sin necesidad de concurrir a la Oficina de ANSES y de cumplir con la validación de identidad._x000a__x000a_🔎 El préstamo puede ser en 24, 36 o 48 cuotas mensuales mientras que en todos los casos, la relación cuota-ingreso del crédito otorgado no podrá superar el 20 % de la remuneración bruta mensual._x000a__x000a_#Cuchá #ANSES"/>
    <s v="https://www.instagram.com/p/Czq8Y4Xu9mm/"/>
    <x v="1"/>
    <n v="0"/>
    <x v="123"/>
    <x v="4"/>
    <x v="184"/>
    <m/>
    <n v="3913"/>
    <n v="73"/>
    <n v="31"/>
    <n v="2"/>
    <n v="2"/>
    <m/>
    <n v="108"/>
    <n v="2.7600306670074098E-2"/>
    <n v="11"/>
  </r>
  <r>
    <s v="18033887533717140"/>
    <s v="🌍 En la nueva columna de “Una Vuelta de Tuerca al Mundo”, Adrián Tuninetti se sumerge en uno de los conflictos que tiene en vilo a la humanidad. Un análisis del proceso histórico y del contexto actual sobre el conflicto Israel - Palestina. 🇦🇪🇮🇱_x000a__x000a_👉 Las tensiones estallaron con la incursión de Hamás en territorio israelí, es un nuevo capítulo de una serie de hechos acontecidos desde la creación del Estado de Israel en 1948. El denominado Plan de Naciones Unidas para la Partición de Palestina o “solución de los dos Estados”, fue ideada y reflejada por la Resolución 181 de la Asamblea General de la ONU en noviembre 1947._x000a__x000a_❗️La medida pretendía crear dos Estados de nacionalismos muy diferentes, los cuales vivirían en una franja muy estrecha de territorio (apenas 80 kilómetros de ancho desde el mar Mediterráneo hasta el río Jordán), lo que terminaría por llevar a enfrentamientos. _x000a__x000a_🔸️ Conocé todos los pormenores de lo que sucede en Medio Oriente y como un conflicto de más de siete décadas parece no encontrar la paz. _x000a__x000a_ℹ️ Podés leer la nota completa en el link de la bio o ingresando a www.cuchá .com.ar_x000a__x000a_#Cuchá"/>
    <s v="https://www.instagram.com/p/Czq2kjKu5E4/"/>
    <x v="1"/>
    <n v="0"/>
    <x v="123"/>
    <x v="4"/>
    <x v="185"/>
    <m/>
    <n v="683"/>
    <n v="20"/>
    <n v="0"/>
    <n v="0"/>
    <n v="1"/>
    <m/>
    <n v="21"/>
    <n v="3.07467057101025E-2"/>
    <n v="10"/>
  </r>
  <r>
    <s v="17892178037929920"/>
    <s v="🛩️ Aerolíneas Argentinas anunció el lanzamiento de una nueva ruta internacional que conectará la ciudad de Córdoba con Asunción, la capital paraguaya. El inicio de los vuelos está programado para abril de 2024 y serán los martes y sábados._x000a__x000a_✈️ El itinerario está diseñado para poder viajar ida y vuelta en el mismo día, con salida desde Córdoba a las 7:35 y llegada a las 10:30; y el regreso desde Asunción a las 18:40, arribando a las 19:20. Los vuelos serán operados en aeronaves Embraer E190 con una capacidad para 96 pasajeros._x000a__x000a_ℹ️ La decisión de la línea de bandera se enmarca en el incesante esfuerzo de Córdoba para atraer vuelos nacionales e internacionales a la provincia. Esta nueva ruta no solo establece un puente directo entre Córdoba y Asunción, sino que también abre oportunidades para conexiones adicionales. Los pasajeros podrán acceder a los 16 destinos del interior argentino desde el Aeropuerto Internacional de Córdoba, brindando una nuevas posibilidades para las actividades comerciales y turísticas. Estos destinos incluyen ciudades como Salta, Jujuy, Tucumán, Resistencia, Posadas, Puerto Iguazú, San Juan, Mendoza, Mar del Plata, Neuquén, Chapelco, Bariloche, Trelew, Comodoro Rivadavia, El Calafate y Ushuaia._x000a__x000a_#Cuchá"/>
    <s v="https://www.instagram.com/p/CzuXBmuxBpa/"/>
    <x v="1"/>
    <n v="0"/>
    <x v="124"/>
    <x v="5"/>
    <x v="170"/>
    <m/>
    <n v="3355"/>
    <n v="196"/>
    <n v="38"/>
    <n v="0"/>
    <n v="2"/>
    <m/>
    <n v="236"/>
    <n v="7.0342771982116206E-2"/>
    <n v="18"/>
  </r>
  <r>
    <s v="18015784696803220"/>
    <s v="▶️ So Costamagna presenta mañana &quot;El Pájaro&quot;, su nuevo material, a través de sus redes sociales y de las plataformas musicales. La cantante y compositora viene desarrollando su carrera solista con canciones en kas cuales conviven y dialogan influencias del funk, pop, rock, soul, R&amp;B, incorporando también ritmos latinoamericanos. _x000a__x000a_🎸 El nuevo trabajo nos habla de la libertad y de abandonar nuestras jaulas y miedos. El Pájaro tiene una colaboración con la artista cordobesa CCI KIU, quien además está a cargo de la producción musical._x000a__x000a_🎧 La joven cantante cordobesa presentó en 2022 su disco debut “El tiempo de las Flores” en el Pabellón Argentina de la Universidad Nacional de Córdoba; desde entonces continúa lanzando canciones y material audiovisual de la mano del sello Elefante En La Habitación._x000a__x000a_#Cuchá"/>
    <s v="https://www.instagram.com/p/CztYZSmOQdt/"/>
    <x v="1"/>
    <n v="0"/>
    <x v="124"/>
    <x v="5"/>
    <x v="186"/>
    <m/>
    <n v="2338"/>
    <n v="72"/>
    <n v="2"/>
    <n v="1"/>
    <n v="4"/>
    <n v="1"/>
    <n v="79"/>
    <n v="3.3789563729683503E-2"/>
    <n v="9"/>
  </r>
  <r>
    <s v="18403185496040420"/>
    <s v="Alrededor de 16.000 personas se reunieron en la esquina de Hipólito Yrigoyen y Obispo Trejo para recibir al candidato a presidente Javier Milei, quien llegó pasadas las 20 para realizar el cierre de su campaña. Estuvo acompañado por Patricia Bullrich, Victoria Villarruel, Ramiro Marra y dirigentes cordobeses de La Libertad Avanza. _x000a__x000a_&quot;El mejor regalo que me dio la vida a mí me lo dio Córdoba. Conan es cordobés&quot;, dijo haciendo referencia a un perro mastín napolitano ya fallecido que el libertario adoptó durante un viaje a nuestra provincia. _x000a__x000a_Las fotos son de @negralangley. _x000a__x000a_#Cuchá"/>
    <s v="https://www.instagram.com/p/CzwItP4unV-/"/>
    <x v="0"/>
    <n v="0"/>
    <x v="125"/>
    <x v="6"/>
    <x v="159"/>
    <m/>
    <n v="9038"/>
    <n v="486"/>
    <n v="120"/>
    <n v="155"/>
    <n v="20"/>
    <n v="3"/>
    <n v="781"/>
    <n v="8.6412923213100207E-2"/>
    <n v="11"/>
  </r>
  <r>
    <s v="18025099915794420"/>
    <s v="🎻 ¡Reunión histórica! ✨_x000a__x000a_👉 El primero en anunciarlo fue Raly Barrionuevo en su cuenta de Instagram. Poco después, Peteco explicó en el diario El Liberal de Santiago del Estero que la reunión será en el Festival Nacional de Folklore de Cosquín._x000a__x000a_🎼 La Juntada dio sus primeros pasos en 2004, uniendo en un histórico disco canciones de su autoría y algunos clásicos del cancionero folklórico. De esa colaboración surgió uno de los discos más destacados del género, con canciones como “Perfume de carnaval”, “Mientras bailas”, “Zamba y acuarela” y “Mensaje de chacarera”, entre otras interpretaciones._x000a__x000a_💃 Las últimas ocasiones en las que compartieron escenario fueron en enero de 2018, en el Festival de Doma y Folclore de Jesús María, y en febrero del mismo año en el Festival Nacional de la Salamanca._x000a__x000a_❤️ Córdoba será entonces la sede del tan esperado regreso a los escenarios de Raly, Peteco, Julio Paz y Roberto Cantos.🎤"/>
    <s v="https://www.instagram.com/p/Czw_R4_rMrh/"/>
    <x v="1"/>
    <n v="0"/>
    <x v="125"/>
    <x v="6"/>
    <x v="187"/>
    <m/>
    <n v="4478"/>
    <n v="416"/>
    <n v="65"/>
    <n v="4"/>
    <n v="11"/>
    <n v="1"/>
    <n v="496"/>
    <n v="0.110763733809736"/>
    <n v="19"/>
  </r>
  <r>
    <s v="18020887906807368"/>
    <s v="🎥 Escrita y dirigida por Augusto Sinay, El Escuerzo se coronó como mejor largometraje de terror iberoamericano en el prestigioso Festival Internacional de Cine Feratum. El proyecto había ganado en 2020 el concurso de ópera prima del Polo Audiovisual de Córdoba Cultura, con lo que logró el financiamiento para su rodaje. _x000a__x000a_🎬 Se trata de un largometraje de terror fantástico que está inspirado en el cuento homónimo de Leopoldo Lugones. El film está ambientado en la Argentina de 1865, en un aislado y hostil paraje de las sierras, los militares llevan en contra de su voluntad a un joven gaucho a pelear en una guerra lejana. Su hermano menor, Venancio, un adolescente tímido y miedoso, tiene la responsabilidad de viajar hasta la posta más cercana para conseguir provisiones para él, su madre y sus vecinos._x000a__x000a_🎞️ Antes de salir de viaje, Venancio mata a un escuerzo, y su madre Antonia le cuenta una leyenda local que vaticina que, por no quemar el cadáver, el animal resucitará y lo atormentará hasta matarlo. La lucha de Venancio para vencer a la maldición, lo lleva por distintos lugares y lo enfrenta a diferentes personajes._x000a__x000a_ℹ️ La película está protagonizada por numerosos actores de la escena local como Cristóbal López Baena, Eva Bianco o Lucía Castro, y fue filmada íntegramente en el Valle de Traslasierra. _x000a__x000a_▶️ Cabe mencionar que la gran ganadora de la 12º Festival Internacional de Cine Fantástico Feratum, fue una coproducción mexicano-argentina: No quiero ser polvo. El segundo largometraje del director Iván Löwenberg se alzó con los premios Mejor Dirección y Mejor Película de Ficción. La película trata de un ama de casa aburrida de 55 años cuyo esposo e hijo cineasta le prestan poca atención. Sin embargo, todo cambia cuando el grupo de meditación de la ola New Age al que asiste anuncia un gran cataclismo; tres días de oscuridad._x000a__x000a_#Cuchá"/>
    <s v="https://www.instagram.com/p/Czv-RBzOrHi/"/>
    <x v="0"/>
    <n v="0"/>
    <x v="125"/>
    <x v="6"/>
    <x v="188"/>
    <m/>
    <n v="2511"/>
    <n v="193"/>
    <n v="16"/>
    <n v="1"/>
    <n v="17"/>
    <n v="1"/>
    <n v="227"/>
    <n v="9.0402230187176399E-2"/>
    <n v="9"/>
  </r>
  <r>
    <s v="18029995072729632"/>
    <s v="🗳️ El transporte público será gratuito este domingo, en el marco de la segunda vuelta de las elecciones nacionales, para facilitar el traslado de los ciudadanos y garantizar la mayor concurrencia a los comicios._x000a__x000a_🚌 Para el caso de las líneas urbanas, la media se extiende desde las 6 hasta las 20 horas del domingo 19 de noviembre para todos los ciudadanos. _x000a__x000a_👉 Para el caso de los interurbanos:_x000a_🔹Los votantes deberán presentar DNI para el viaje de ida, y la constancia de emisión del voto para el pasaje de vuelta. _x000a_🔹Las Autoridades de mesa deberán presnetar el DN y la comunicación de la designación._x000a__x000a_✍️ Así lo dispuso el Ministerio de Transporte a través de la resolución 610/2023, que estableció la gratuidad para todo el transporte de jurisdicción nacional y la posibilidad a las provincias de que adhieran con los servicios jurisdiccionales._x000a__x000a_💬 “El domingo vamos a tener una de las elecciones más importantes de las últimas décadas, donde se define el futuro del país. En ese contexto, Pensamos que la democracia sólo es posible si todas las personas tienen las mismas posibilidades para ir a las urnas, por eso decidimos que todo el transporte de jurisdicción nacional sea gratuito durante el transcurso de los comicios”, afirmó el ministro de Transporte, Diego Giuliano."/>
    <s v="https://www.instagram.com/p/Czyzw_PumvF/"/>
    <x v="1"/>
    <n v="0"/>
    <x v="126"/>
    <x v="0"/>
    <x v="62"/>
    <m/>
    <n v="2249"/>
    <n v="102"/>
    <n v="3"/>
    <n v="0"/>
    <n v="1"/>
    <m/>
    <n v="106"/>
    <n v="4.7132058692752297E-2"/>
    <n v="12"/>
  </r>
  <r>
    <s v="17995532597126850"/>
    <s v="El presidente electo, Javier Milei, confirmó luego de su victoria que privatizará YPF, Radio Nacional, Télam y la Televisión Pública. En consonancia con su discursó aclaró que: “todo lo que pueda estar en manos del sector privado, va a estar en manos del sector privado”._x000a__x000a_En este marco, los trabajadores y trabajadoras de los medios se encuentran en un estado de alerta y movilización frente a sus fuentes laborales, por lo que se estarían organizando asambleas en diversos puntos del país en defensa de los medios públicos._x000a__x000a_Por su parte, el presidente electo comenzó a trabajar en la construcción de su gabinete con una alta presencia de miembros del PRO, quienes ocuparan lugares claves para lo que viene. Entre los mencionados se encuentran Luis “toto” Caputto (un íntimo amigo de Macri), Federico Sturzenegger,  Luciano Laspina, Cristian Ritondo y Gustavo Morón._x000a__x000a_#Cuchá"/>
    <s v="https://www.instagram.com/p/Cz3zlR4uHrL/"/>
    <x v="1"/>
    <n v="0"/>
    <x v="127"/>
    <x v="2"/>
    <x v="189"/>
    <m/>
    <n v="7935"/>
    <n v="313"/>
    <n v="78"/>
    <n v="71"/>
    <n v="12"/>
    <n v="4"/>
    <n v="474"/>
    <n v="5.9735349716446097E-2"/>
    <n v="10"/>
  </r>
  <r>
    <s v="17919020870819160"/>
    <s v="Mañana comienza la venta de pasajes para los viajes en trenes de larga distancia para los meses de diciembre, enero y febrero, con destino a Mar del Plata y Pinamar. El viernes 24 comenzará la venta de los pasajes a Córdoba, Tucumán y Rosario y el sábado 25 se venderán los tickets a Bragado, Pehuajó, Junín, Justo Daract y Palmira. _x000a__x000a_Los pasajes pueden comprarse a partir de las 6 hs, tanto en las boleterías presenciales como en webventas.sofse.gob.ar. Los tickets online tienen un 10% de descuento. Los jubilados acceden a un descuento del 40%. Los menores de tres años y las personas con certificado de discapacidad viajan gratis, pero igual deben emitir el pasaje. _x000a__x000a_Cabe destacar que, para los trayectos de larga distancia es necesario confirmar el viaje entre las 72 y 24 horas previas a la partida del servicio. Es muy importante ya que sin esto no se puede subir al tren. Puede hacerse a través de la web de Trenes Argentinos, por teléfono en 0800-222-8736 o presencialmente en boleterías. _x000a__x000a_#Cuchá"/>
    <s v="https://www.instagram.com/p/Cz4h5OnRWX5/"/>
    <x v="1"/>
    <n v="0"/>
    <x v="127"/>
    <x v="2"/>
    <x v="190"/>
    <m/>
    <n v="5742"/>
    <n v="246"/>
    <n v="45"/>
    <n v="1"/>
    <n v="18"/>
    <n v="2"/>
    <n v="310"/>
    <n v="5.3988157436433301E-2"/>
    <n v="17"/>
  </r>
  <r>
    <s v="18030467956678920"/>
    <s v="El diputado electo de La Libertad Avanza, Alberto Benegas Lynch, realizó una polémica reflexión sobre la interrupción voluntaria del embarazo: “que tengamos ley de aborto me parece la salvajada más espantosa, yo la derogaría”. 🤬_x000a__x000a_🚫 A su vez, el futuro diputado dijo que es una prioridad derogar la Ley de Acceso a la Interrupción Voluntaria del Embarazo (IVE) porque “atentan” contra el ciudadano. También cargó contra las leyes de góndola y de alquileres._x000a__x000a_👉 La Ley 27.610 regula el acceso a la interrupción voluntaria y legal del embarazo. También se encarga de la atención postaborto de todas las personas con capacidad gestante. En este marco, cabe resaltar que esta norma se discutió en el país durante más de 3 años, con 15 audiencias en la Honorable Cámara de Diputados, en la cual expusieron más de 700 personas. ✅️_x000a__x000a_💚 Esta ley es, tal vez, una de las leyes más trabajadas y consensuadas del siglo 21. Derogarla o pretender hacerlo sería un retroceso de las instituciones. _x000a__x000a_#Cuchá"/>
    <s v="https://www.instagram.com/p/Cz7FnUHxGwf/"/>
    <x v="1"/>
    <n v="0"/>
    <x v="128"/>
    <x v="3"/>
    <x v="191"/>
    <m/>
    <n v="4848"/>
    <n v="114"/>
    <n v="15"/>
    <n v="23"/>
    <n v="6"/>
    <m/>
    <n v="158"/>
    <n v="3.2590759075907597E-2"/>
    <n v="17"/>
  </r>
  <r>
    <s v="18027616663704808"/>
    <s v="📌 En General Cabrera ampliarán la guardería municipal “Blancanieves” para sumar una sala y nuevos baños. La novedad es que para la construcción se utilizarán ecoladrillos hechos a base de ceniza de cáscara de maní, un residuo que es reciclado por una empresa local que genera energía a base de la quema de esta cáscara. _x000a__x000a_👉 Desde el Municipio destacaron que es la primera vez que se utilizan estos materiales en una construcción completa. También es relevante como proceso de la economía circular, ya que la cáscara de maní (que siempre fue considerada un residuo) comenzó a ser aprovechada para producir energía, y de esas cenizas es que se crean los ecoladrillos. 🙌_x000a__x000a_Desde hace tiempo que la empresa empezó a probar el material como árido para las mezclas, con arena y cemento, y así lograron fabricar ladrillos y adoquines. La obra en la guardería será una prueba piloto. ✅️ El plazo de ejecución es de aproximadamente cuatro meses._x000a__x000a_#Cuchá"/>
    <s v="https://www.instagram.com/p/Cz6HF9zO2uA/"/>
    <x v="1"/>
    <n v="0"/>
    <x v="128"/>
    <x v="3"/>
    <x v="192"/>
    <m/>
    <n v="4075"/>
    <n v="175"/>
    <n v="12"/>
    <n v="1"/>
    <n v="8"/>
    <n v="1"/>
    <n v="196"/>
    <n v="4.8098159509202397E-2"/>
    <n v="8"/>
  </r>
  <r>
    <s v="17989719971388310"/>
    <s v="Dejaron un mensaje mafioso en la puerta de un local partidario de la organización Descamisados. Facundo Armella, referente de la organización, contó en las redes sociales lo sucedido. _x000a__x000a_A 40 años de la recuperación de la democracia es necesario que la sociedad tome conciencia de los discursos de odio que en algunos sectores de la sociedad todavía proliferan. _x000a__x000a_#cuchá"/>
    <s v="https://www.instagram.com/reel/Cz834J5uHtD/"/>
    <x v="2"/>
    <n v="48"/>
    <x v="129"/>
    <x v="4"/>
    <x v="101"/>
    <m/>
    <n v="11453"/>
    <n v="722"/>
    <n v="115"/>
    <n v="60"/>
    <n v="27"/>
    <n v="7"/>
    <n v="924"/>
    <n v="8.06775517331704E-2"/>
    <n v="10"/>
  </r>
  <r>
    <s v="18020649397879688"/>
    <s v="🗓️ 22 de Noviembre: Día de la Gratuidad Universitaria_x000a__x000a_🎓 Un día como hoy, en 1949, Juan Domingo Perón estableció la gratuidad universitaria, eliminando el cobro de aranceles en las instituciones de educación superior._x000a__x000a_🔬 La democratización del acceso a la educación superior en Argentina se llevó a cabo mediante el Decreto Presidencial N° 29337. Por primera vez, se hizo posible que los hijos e hijas de los trabajadores accedieran a la formación universitaria._x000a__x000a_👩‍🎓 La medida adoptada por el presidente Perón se reflejó en la matrícula estudiantil, que pasó de 66 mil estudiantes en 1949 a 135 mil en 1954. En la actualidad, el sistema universitario forma de manera gratuita a más de dos millones y medio de estudiantes._x000a__x000a_#DíaDeLaGratuidadUniversitaria #EducaciónPública_x000a_#Educación #EducaciónSuperior #Universidad #UniversidadPública #GratuidadUniversitaria"/>
    <s v="https://www.instagram.com/p/Cz9jEx-RDDT/"/>
    <x v="1"/>
    <n v="0"/>
    <x v="129"/>
    <x v="4"/>
    <x v="193"/>
    <m/>
    <n v="4157"/>
    <n v="606"/>
    <n v="55"/>
    <n v="24"/>
    <n v="9"/>
    <n v="6"/>
    <n v="694"/>
    <n v="0.166947317777243"/>
    <n v="16"/>
  </r>
  <r>
    <s v="17855541303070620"/>
    <s v="✨ El evento se llevará a cabo los días 23 y 24 de noviembre en el Complejo Ferial Córdoba, con acceso gratuito y la posibilidad de participar tanto en eventos virtuales como presenciales._x000a__x000a_🍃 El eje principal de este año estará centrado en la Bioeconomía, que consiste en la producción de bienes y servicios mediante el aprovechamiento sostenible de los recursos biológicos. Entre los temas que abordará el evento de manera transversal se encuentran el cambio climático, la transición de las ciudades hacia urbes sostenibles, así como casos efectivos de transformación de insumos naturales en biocombustibles y su aplicación en la generación de energía eléctrica._x000a__x000a_♻️ La Cumbre Mundial de la Economía Circular presenta, para esta edición, ferias de productos y servicios, conferencias y exposiciones para conocer experiencias, exposición y testeos de autos eléctricos, espacios recreativos con juegos y actividades, y la &quot;Incubadora Circular&quot;, a cargo del Ente BioCórdoba, donde emprendedores pueden presentar sus proyectos vinculados a la economía circular._x000a__x000a_👉 Esta iniciativa es impulsada por el Ente BioCórdoba y tiene como objetivo visibilizar y potenciar nuevos modelos de negocios, productos y servicios basados en la sostenibilidad. Además, busca compartir experiencias circulares exitosas provenientes de diversas partes del país._x000a__x000a_🤳 El evento será transmitido en vivo a través de la web y contará con traducción al inglés, así como contenidos accesibles en lengua de señas._x000a__x000a_💻 Para realizar inscripciones u obtener más información, puedes visitar: cumbremundialdeeconomiacircular.com.ar"/>
    <s v="https://www.instagram.com/p/Cz8sp45OVYz/"/>
    <x v="1"/>
    <n v="0"/>
    <x v="129"/>
    <x v="4"/>
    <x v="194"/>
    <m/>
    <n v="2267"/>
    <n v="112"/>
    <n v="8"/>
    <n v="0"/>
    <n v="1"/>
    <m/>
    <n v="121"/>
    <n v="5.3374503749448597E-2"/>
    <n v="8"/>
  </r>
  <r>
    <s v="17913957650837940"/>
    <s v="👷 La Economía Popular moviliza actualmente a más de 8 millones de trabajadores en todo el país. 👉 En los últimos años, los Estados han implementado políticas destinadas a reconocer y garantizar derechos a este segmento de la población. Sin embargo, las condiciones sociales y económicas están lejos de ser las ideales para llevar adelante una vida digna._x000a__x000a_🔹 En este contexto, ¿cuál es la importancia del trabajo que sostienen millones de trabajadores de la Economía Popular día a día en los barrios? ¿Qué deben hacer y qué hacen los Estados frente a esta realidad?_x000a__x000a_✨ En esta segunda parte de la entrevista, Lucas Bruno, Doctor en Ciencias Políticas, abogado y militante, invita a reflexionar sobre la relación entre la Economía Popular y el Estado, así como la importancia del trabajo cotidiano que llevan a cabo diariamente millones de personas en toda Argentina 💬_x000a__x000a_▶️ Leé la entrevista completa con Lucas Bruno en cucha.com.ar (link en la bio) 🤳_x000a__x000a_#EconomíaPopular_x000a_#MovimientosSociales_x000a_#TrabajoDigno_x000a_#TierraTechoYTrabajo"/>
    <s v="https://www.instagram.com/reel/C0Aaqoux1uA/"/>
    <x v="2"/>
    <n v="66"/>
    <x v="130"/>
    <x v="5"/>
    <x v="47"/>
    <m/>
    <n v="1634"/>
    <n v="58"/>
    <n v="1"/>
    <n v="0"/>
    <n v="2"/>
    <m/>
    <n v="61"/>
    <n v="3.7331701346389197E-2"/>
    <n v="19"/>
  </r>
  <r>
    <s v="17980370162560870"/>
    <s v="Seed Matriz fue una de las 22 empresas seleccionadas en la competencia Arch Grants, que se desarrolla cada año en Missouri. ✅️ Del evento participaron más de 500 startups de todo el mundo, siendo la riocuartensa la única seleccionada de Latinoamérica. Además, es la primera compañía argentina en conseguir este premio._x000a__x000a_👉 La empresa se dedica al encapsulado de semillas, con lo que optimizan la calidad de siembra corrigiendo problemas de tamaño, forma y peso de las semillas. Al encapsular una semilla les permite también incorporar bioestimulantes y nutrientes para que tengan un crecimiento rápido. Empezaron trabajando con maíz pero luego lograron trasladar el sistema al sorgo, girasol e incluso el maní._x000a__x000a_▶️ Seed Matriz es lo que llaman una startup Agtech, que son aquellas que proveen servicios intensivos en conocimiento basados en tecnologías digitales para las diversas etapas de las cadenas agroalimentarias _x000a__x000a_La competencia Arch Grants se realiza en uno de los cinturones productivos de Estados Unidos, la localidad de Saint Louis en Missouri.📌 Es reconocida como uno de los 5 ecosistemas de innovación agtech más destacados del mundo. En la competencia premian con fondos no dilutivos a las startups y les brinda acceso a un valioso ecosistema de recursos._x000a__x000a_#Cuchá"/>
    <s v="https://www.instagram.com/p/Cz_ObvEOSFT/"/>
    <x v="1"/>
    <n v="0"/>
    <x v="130"/>
    <x v="5"/>
    <x v="195"/>
    <m/>
    <n v="1470"/>
    <n v="25"/>
    <n v="0"/>
    <n v="0"/>
    <n v="0"/>
    <m/>
    <n v="25"/>
    <n v="1.7006802721088399E-2"/>
    <n v="8"/>
  </r>
  <r>
    <s v="17978417105427450"/>
    <s v="Cuando Valentino tenía siete meses, su pediatra detectó una anomalía en la arteria pulmonar y una insuficiencia en el desarrollo del cartílago del pulmón. La combinación de ambas afecciones es algo poco frecuente y muy peligroso. Así, comenzó la búsqueda de un procedimiento para salvarlo. ✅️_x000a__x000a_👉 Hicieron una interconsulta con el cirujano infantil Gastón Bellía Munzón, que venía de participar en un congreso de médicos en Roma. Allí se enteró de una cirugía innovadora que se había hecho en Michigan, con una pieza en forma de rulero que facilitaba la circulación del aire del bronquio._x000a__x000a_▶️ Comenzó la búsqueda de quién podía fabricar en tiempo récord una pieza de 8 mm de diámetro por 20 mm de longitud, que sea biodegradable. ♻️ El plan era colocarla abrazando el bronquio y, a través de los agujeritos, varios hilos de sutura tensarían el exoesqueleto. Así se abriría la vía aérea y al mismo tiempo se le daría sostén a la pared hasta que el propio tejido se fibrosara y permitiera dejar pasar el aire una vez que el exoesqueleto se hubiera biodegradado. _x000a__x000a_📍 La investigadora Élida Hermida, del laboratorio de la Universidad de San Martín (Lab3Bio), fue quien aceptó el desafío.Tenían pocas semanas para desarrollar la estructura, Valentino ya estaba sedado con asistencia respiratoria mecánica._x000a__x000a_💡 La impresora usada originalmente era de un tipo que fundía material en polvo y cuyo costo era de 300 mil dólares. Beatriz Aráoz, investigadora del Lab3Bio, recordó que un colega, Juan Bousquet, tenía una impresora valuada en mil dólares que les podría servir. Aráoz y Bousquet trabajaron sin parar durante cinco semanas. El cirujano a su vez necesitaba entrenarse para hacer suturas milimétricas._x000a__x000a_🙌 Cuando se logró la estructura perfecta, llegó el momento de la cirugía: fue un éxito. 20 días después, el paciente fue dado de alta sin sufrir complicaciones. Al cabo de 34 meses, se hizo el último control y el exoesqueleto había desaparecido por completo. Cuatro años más tarde, la UNSAM divulgó la historia y se publicó en una revista científica. Hoy es un caso de estudio que habilita prácticas para quienes se encuentran en lugares que no pueden acceder a tecnologías muy costosas._x000a__x000a_#Cuchá"/>
    <s v="https://www.instagram.com/p/C0B9rXRuoC0/"/>
    <x v="1"/>
    <n v="0"/>
    <x v="131"/>
    <x v="6"/>
    <x v="196"/>
    <m/>
    <n v="5742"/>
    <n v="233"/>
    <n v="18"/>
    <n v="10"/>
    <n v="7"/>
    <m/>
    <n v="268"/>
    <n v="4.6673632880529399E-2"/>
    <n v="9"/>
  </r>
  <r>
    <s v="17997374918515880"/>
    <s v="🇦🇷 Investigadores descubrieron un nuevo segmento de la red vial andina incaica, Qhapaq Ñan, en la región de Chilecito. El hallazgo fue confirmado por el Instituto Nacional de Antropología y Pensamiento Latinoamericano (INAPL) y el Ministerio de Turismo y Culturas de La Rioja._x000a__x000a_✨ El hallazgo se produjo en abril de este año pero ahora se lo comunicó oficialmente, luego de corroborar la importancia de los vestigios. Se trata de una escalinata de la que están a la vista 6 metros de largo y 12 de ancho. Es un subtramo del Qhapaq Ñan que conectaba al sitio arqueológico Tambería del Inca con la actual ciudad de Famatina que, al momento de la llegada de los conquistadores españoles, era un poblado diaguita dominado por los incas._x000a__x000a_🌄 El Qhapaq Ñan andino era la columna vertebral del imperio incaico, extendiéndose desde la plaza central de Cusco en Perú hacia las cuatro provincias incas. Este sistema de caminos era vital para la administración y la movilidad del imperio. En él se han descubierto apachetas ceremoniales, ushnus, huacas y otros elementos que evidencian la riqueza cultural y la complejidad arquitectónica de la red._x000a__x000a_🙌 El uso ingenieril de estos escalones permitía reducir la erosión causada por las lluvias y el desgaste debido al tráfico diario. Además, facilitaba el esfuerzo de ascender pendientes en tramos que podrían llegar a los 24 kilómetros diarios a pie._x000a__x000a_🗺 El Qhapaq Ñan fue declarado Patrimonio Mundial por la UNESCO, preservando ciertos tramos y sitios arqueológicos para comprender el significado y los usos de esta red de caminos que una vez dominó gran parte de Sudamérica. Se ha destacado su diseño arquitectónico casi perfecto en términos ecológicos, señalando su resistencia a lo largo de los siglos, a pesar de ser casi imperceptible a simple vista."/>
    <s v="https://www.instagram.com/p/C0C_ekzpTCY/"/>
    <x v="0"/>
    <n v="0"/>
    <x v="131"/>
    <x v="6"/>
    <x v="40"/>
    <m/>
    <n v="3126"/>
    <n v="349"/>
    <n v="23"/>
    <n v="2"/>
    <n v="14"/>
    <m/>
    <n v="388"/>
    <n v="0.124120281509917"/>
    <n v="19"/>
  </r>
  <r>
    <s v="18007706282128340"/>
    <s v="🌔 La Plaza Cielo Tierra puso en funcionamiento una torre de más de 20 metros de altura para mirar la luna, planetas y estrellas a través de un telescopio ✨_x000a__x000a_🔭 La cúpula de la torre es giratoria, tiene forma de medio cubo y está por encima de las luces del Parque de las Tejas y de la copa de los árboles. Revestida de acero inoxidable espejado, este mirador es único en nuestra provincia. _x000a__x000a_👉 La entrada es gratuita pero requiere inscripción previa, a través de un formulario que se encuentra en la bio de @plazacielotierra. El cupo es limitado. _x000a__x000a_#Cuchá"/>
    <s v="https://www.instagram.com/p/C0HHFFBO5Bv/"/>
    <x v="0"/>
    <n v="0"/>
    <x v="132"/>
    <x v="1"/>
    <x v="162"/>
    <m/>
    <n v="11581"/>
    <n v="1074"/>
    <n v="381"/>
    <n v="9"/>
    <n v="106"/>
    <n v="20"/>
    <n v="1570"/>
    <n v="0.13556687678093399"/>
    <n v="9"/>
  </r>
  <r>
    <s v="17976104882626940"/>
    <s v="Con motivo de los 450 años de la fundación de la ciudad, se inauguró el nuevo puente peatonal ubicado sobre el Río Suquía. 🌉 El cual conecta el Parque las Heras-Elisa con la renovada Plaza Austria._x000a_ _x000a_🔸 Esta obra aporta un reordenamiento e integración del sector y continúa la puesta en valor del río. El puente posee 80 metros de longitud, conformado por una pasarela metálica y  un mástil de 29 metros de altura. ✔️_x000a__x000a_Parte del objetivo de la obra fue rescatar los principales atributos de la explaza Austria, la cual estuvo inutilizada durante muchos años. 🙌 En este marco se acondicionó el espacio, los senderos y el adoquinado de la vereda, también se colocaron baños públicos y rampas de acceso. A su vez, se restauraron los solados para emplazar un pequeño polo gastronómico con foodtrucks. _x000a__x000a_Podés ver más fotos del puente deslizando en la imagen 🥰_x000a__x000a_#Cuchá"/>
    <s v="https://www.instagram.com/p/C0JnJZYuSw4/"/>
    <x v="0"/>
    <n v="0"/>
    <x v="133"/>
    <x v="2"/>
    <x v="145"/>
    <m/>
    <n v="4532"/>
    <n v="493"/>
    <n v="41"/>
    <n v="19"/>
    <n v="9"/>
    <n v="2"/>
    <n v="562"/>
    <n v="0.124007060900265"/>
    <n v="8"/>
  </r>
  <r>
    <s v="18013594306866550"/>
    <s v="🏅 &quot;Para hechizar a un cazador&quot; del escritor cordobés Luciano Lamberti, se quedó con la 26° edición del premio Clarín Novela. El ganador fue anunciado durante una velada en el Teatro Colón el pasado jueves. La obra es una historia de terror que transcurre durante la última dictadura militar (secuestros, torturas, asesinatos y desapariciones), en una apuesta muy audaz, con múltiples voces que manejan con excelencia el suspenso._x000a__x000a_📖 El escritor fue premiado con dos millones de pesos y la publicación del libro por parte del sello Clarín-Alfaguara. Su trabajo fue seleccionado entre más de 400 que se presentaron, por un jurado de lujo: Samanta Schweblin, Carlos Gamerro y Ana María Shua. En declaraciones posteriores, Schweblin afirmó: &quot;es un libro complejo e incómodo&quot;; Shua sostuvo que es &quot;una novela que provoca miedo y fascinación&quot;; y Gamerro comentó: &quot;supimos al leerla, que estábamos ante la novela de un gran artesano de la frase, un experto arquitecto de la estructura novelística&quot;._x000a__x000a_💬 En palabras de Lamberti: &quot;No escribí la novela para un europeo, la escribí para un argentino y no voy a explicar el horror de la dictadura sino que parto de esa idea para perturbar a mi lector&quot;. Cuando recibió el premio, en el escenario declaró: &quot;Es una novela sobre la dictadura y no puedo dejar de dedicársela a los 30 mil torturados, desaparecidos por la última dictadura militar. Eso es todo&quot;._x000a__x000a_📚 Luciano Lamberti nació en 1978 en San Francisco, pero desde hace unos años que reside en Buenos Aires. Es licenciado en letras y dicta talleres de escritura. Es autor de títulos como “La maestra rural”, “La masacre de Krueguer”, “La casa de los eucaliptus” y “El asesino de chanchos” que lo han posicionado como un exponente del terror y el suspenso nacional. _x000a__x000a_#Cuchá"/>
    <s v="https://www.instagram.com/p/C0KrfCnRgoj/"/>
    <x v="1"/>
    <n v="0"/>
    <x v="133"/>
    <x v="2"/>
    <x v="197"/>
    <m/>
    <n v="4003"/>
    <n v="237"/>
    <n v="25"/>
    <n v="10"/>
    <n v="8"/>
    <n v="1"/>
    <n v="280"/>
    <n v="6.9947539345490903E-2"/>
    <n v="18"/>
  </r>
  <r>
    <s v="17982541523368080"/>
    <s v="Este viernes, en el @chateau.cac inaugura la exposición &quot;Con el Tiempo Suspendido. Antonio Seguí, obras 1960-2000&quot;, organizada por la @cultura.cba y curada por Clelia Taricco._x000a__x000a_Esta muestra reúne más de 40 obras del creador de la Familia Urbana y estará abierta al público de forma gratuita hasta el 10 de marzo de 2024. El evento conmemora el 35° aniversario del CAC, que abrió sus puertas el 12 de noviembre de 1988 gracias al impulso de Antonio Seguí, quien donó más de 490 obras a este centro de arte emergente._x000a__x000a_Desde entonces, el CAC ha destacado a Córdoba en el ámbito del arte contemporáneo al acoger a destacados artistas nacionales e internacionales, aportando a la ciudad un aire de renovación artística. A casi un año del fallecimiento del artista cordobés y 32 años después de su última exposición en el Chateau Carreras, más de 40 de sus obras provenientes de colecciones públicas y privadas, datadas entre 1960 y 2000, estarán disponibles para su apreciación a partir de diciembre. _x000a__x000a_“Esta muestra es un homenaje a quien, con su infinita bondad, hizo posible un nuevo horizonte en las artes visuales. En años revoltosos y entre la vuelta a la democracia como símbolo de lo que esto significaba para el desarrollo de las sociedades, Antonio hizo posible aquello que creíamos imposible: abrir un espacio de arte contemporáneo, de pensamiento y de reflexión, que fue adoptado inmediatamente por el resto del país como tal”, expresó Clelia Taricco, curadora de la muestra y esposa de Seguí. _x000a__x000a_Antonio Seguí, quien residió en París durante más de cuarenta años, dejó un vacío profundo en la comunidad artística tras su muerte a los 88 años. A lo largo de su destacada carrera como escultor, artista plástico e ilustrador, produjo más de cinco mil obras, incluyendo grabados, pinturas, ilustraciones, esculturas y objetos, muchos de los cuales ahora forman parte de importantes museos y centros culturales en todo el mundo._x000a__x000a_El @chateau.cac se encuentra ubicado en Av. Ramón Cárcano 1750, Parque del Chateau. Abre de martes a domingo de 12 a 19 hs. La entrada es gratuita._x000a__x000a_#Cuchá"/>
    <s v="https://www.instagram.com/p/C0NTu1QxPrS/"/>
    <x v="1"/>
    <n v="0"/>
    <x v="134"/>
    <x v="3"/>
    <x v="158"/>
    <m/>
    <n v="4010"/>
    <n v="145"/>
    <n v="16"/>
    <n v="0"/>
    <n v="8"/>
    <m/>
    <n v="169"/>
    <n v="4.2144638403989999E-2"/>
    <n v="19"/>
  </r>
  <r>
    <s v="17998326266105890"/>
    <s v="📚 Hernán Vaca Narvaja presenta su nuevo libro, &quot;Crímenes en Espejo&quot; (publicado por la Editorial Recovecos), una investigación periodística que reconstruye los homicidios de María Marta García Belsunce y Nora Dalmasso, y explica las causas profundas que permitieron que se consagrara la impunidad en ambos casos._x000a__x000a_✍️ El periodista cordobés plantea que ambos hechos policiales marcaron el inicio del siglo en Argentina. Con un impacto mediático inusitado, estos crímenes pusieron en tela de juicio la supuesta seguridad de los countries y/o barrios cerrados, así como la incapacidad del Poder Judicial para castigar a los poderosos._x000a__x000a_🕵️‍♂️ La obra reconstruye las circunstancias de los homicidios de ambas mujeres y examina datos de la coyuntura, a la vez que aporta fuentes propias y un análisis sincrónico y diacrónico de la actuación de los operadores policiales y judiciales._x000a__x000a_📍 La actividad se llevará a cabo en el Cispren (Obispo Trejo 365) el martes 28 de noviembre a las 19 horas. En el evento, acompañarán al autor María Ana Mandakovic (Secretaria General del Cispren, periodista) y José Ángel Villaba (abogado y periodista especializado en judiciales). En la recepción, actuará la violinista Candelaria Nobile._x000a__x000a_✨ La entrada es libre y gratuita."/>
    <s v="https://www.instagram.com/p/C0L_qzOuPGM/"/>
    <x v="0"/>
    <n v="0"/>
    <x v="134"/>
    <x v="3"/>
    <x v="198"/>
    <m/>
    <n v="1269"/>
    <n v="55"/>
    <n v="6"/>
    <n v="2"/>
    <n v="1"/>
    <m/>
    <n v="64"/>
    <n v="5.0433412135539799E-2"/>
    <n v="7"/>
  </r>
  <r>
    <s v="18014601712954820"/>
    <s v="🍇 En Amaicha del Valle, provincia de Tucumán,  el 1º de agosto del 2016 se inauguró la primera bodega indígena de Latinoamérica. &quot;Los Amaichas&quot; es una empresa comunitaria del que participan unos 40 productores viñateros de la región. El establecimiento tiene capacidad para producir unos 50.000 litros de vinos anuales y se caracterizan por la utilización de cepas propias, criollas, que pasaron de generación en generación, sin químicos ni fertilizantes._x000a__x000a_ℹ️ Actualmente en el mundo solo existen tres bodegas que son gestionadas por comunidades indígenas. Los sistemas económicos de trabajo ancestrales son premisas fundamentales. “Trabajamos todos juntos para poder ayudar a cada uno de individualmente. Ese es el sentido de trabajo comunitario”, aporta Gabriela Balderrama, integrante de esta comunidad diaguita-calchaquí, presidida por una Asamblea General, un Consejo de Ancianos, un Cacique y un Delegado Comunal._x000a__x000a_🍷 Los productos se comercializan mediante una única etiqueta identificada con el nombre de Sumak Kawsay, cuya traducción desde la lengua indígena es “Buen vivir”. La bodega se puede visitar y llama la atención por su construcción ideada en base a los lineamientos tradicionales y es por eso que se erigió un círculo central y dos semicírculos: “Así se construían las casas de nuestros ancestros. En el círculo central es donde se hacían las tareas diarias. En uno de los semicírculos se guardaba la producción de alimentos y en el otro es donde se dormía y descansaba”, explica Balderrama._x000a__x000a_🔎 ¿Qué es el Sumak Kawsay o Buen Vivir? Se trata de un nuevo paradigma para la humanidad planteado desde los pueblos indígenas, el campesinado, y asumido ya por otros sectores al punto que figura en las constituciones de Bolivia y Ecuador y que propone, básicamente, vivir en armonía con la naturaleza y respetar los derechos de la Madre Tierra a la que se considera un ser viviente._x000a__x000a_▶️ El emprendimiento se puede visitar de lunes a sábado, de 9 a 17 hs, y los domingos de 10 a 14 hs. El Sumak Kawsay se puede conseguir en los almacenes de la Unión de Trabajadores de la Tierra (UTT)._x000a__x000a_#Cuchá #LosAmaichas #Tucumán #AmaichaDelValle"/>
    <s v="https://www.instagram.com/p/C0PDNmGOEKz/"/>
    <x v="1"/>
    <n v="0"/>
    <x v="135"/>
    <x v="4"/>
    <x v="147"/>
    <m/>
    <n v="6078"/>
    <n v="487"/>
    <n v="63"/>
    <n v="4"/>
    <n v="21"/>
    <m/>
    <n v="575"/>
    <n v="9.46034879894702E-2"/>
    <n v="11"/>
  </r>
  <r>
    <s v="18052847986506040"/>
    <s v="En estos días comenzó la reconfiguración de la oposición en la Legislatura de Córdoba. 📌 El principal bloque opositor es el interbloque Juntos por el Cambio que consiguió 33 parlamentarios, y que a su vez se subdivide en 21 de la Unión Cívica Radical, 7 del Frente Cívico, 3 del PRO y uno de la Coalición Cívica._x000a__x000a_👉 Si bien la suma da 32 es porque el primer dato relevante es que Karina Bruno del PRO armará un espacio unipersonal. La legisladora de Villa María trabaja junto al legislador saliente Dario Capitani, futuro integrante de la Agencia Córdoba Turismo, por lo que no se descarta que podría votar en sintonía con el peronismo. _x000a__x000a_▫️ Por su parte, la Unión Cívica Radical (UCR) designó cómo presidente del bloque a Matías Gvozdenovich, ex intendente de la localidad de Arias y parte del sector del diputado nacional Rodrigo de Loredo. Los radicales que no se alinearon fueron Dante Rossi y Sebastián Peralta, quienes resolvieron trabajar en un espacio por separado. Cabe resaltar que estos dos parlamentarios forman parte de los heridos que dejó la elección provincial y nacional._x000a__x000a_El Frente Cívico es uno de los espacios con mayor cohesión para cerrar sus filas. Al frente de la bancada juecista estará Walter Nostrala, íntimo de Luis Juez y actual parlamentario del Mercosur. 🤝_x000a__x000a_👉 En lo que respecta al PRO, los tres escaños que poseen estarán encabezados por el ex intendente de la localidad de Oliva, Oscar Tamis._x000a__x000a_El último bloque será el unipersonal de Gregorio Hernández Maqueda, representando a la Coalición Cívica - ARI (CC-ARI). El lilito expresó su decisión de continuar con la coalición de Juntos por el Cambio, yendo en contra de las posturas orientadas hacia la ruptura a nivel nacional de su jefa política, Elisa Carrió. ❗️_x000a__x000a_▶️ Las restantes cuatro bancas unipersonales opositoras, por fuera del interbloque de Juntos por el Cambio, estarán en manos de Rodrigo Agrelo (Encuentro Vecinal), Agustín Spaccesi (Libertario), Federico Alessandri (Unión por la Patria) y Luciana Echeverría (FIT)._x000a__x000a_Podés leer la nota en nuestra web➡️ www.cucha.com.ar _x000a__x000a_#Cuchá _x000a_#Legislatura #Unicameral"/>
    <s v="https://www.instagram.com/p/C0P16Y3xYTS/"/>
    <x v="1"/>
    <n v="0"/>
    <x v="135"/>
    <x v="4"/>
    <x v="199"/>
    <m/>
    <n v="3103"/>
    <n v="42"/>
    <n v="1"/>
    <n v="2"/>
    <n v="6"/>
    <m/>
    <n v="51"/>
    <n v="1.6435707379954902E-2"/>
    <n v="18"/>
  </r>
  <r>
    <s v="18274812724080128"/>
    <s v="🎉 El pasado 23 y 24 de noviembre se celebró la tercera edición de la Cumbre Mundial de la Economía Circular en el Complejo Ferial Córdoba. En su paso, decenas de proyectos se compartieron, entre muestras, ferias, exposiciones y juegos. 🌍_x000a__x000a_🌱 El eje principal de este año estuvo centrado en la “bioeconomía”, tecnología basada en la producción de bienes y servicios mediante el aprovechamiento sostenible de los recursos biológicos. 🍃_x000a__x000a_💡 En dos días cargados de expectativas, varios fueron los proyectos sobresalientes. Aquí te presentamos tres excelentes noticias para el futuro de la producción sostenible en Córdoba. 🌿_x000a__x000a_1. La cooperativa de trabajo Comercio y Justicia y el Ente BioCórdoba, en colaboración con la Dirección General de Cooperativas y Mutuales de la Municipalidad de Córdoba, procesarán 25 toneladas de rezagos industriales de papel prensa para convertirlas en material pedagógico educativo para el sistema público y privado. 📚_x000a__x000a_2. La empresa Mundo Circularis elaborará durmientes para vías de trenes utilizando material recopilado de diversos artículos plásticos. El proyecto tiene como objetivo rehabilitar el recorrido de Belgrano Cargas, abarcando provincias clave para la economía argentina. 🚂_x000a__x000a_3. La Municipalidad de Córdoba utilizará los escombros en relleno para calles internas y, en colaboración con emprendedores, está desarrollando ladrillos decorativos. 🏗️_x000a__x000a_🔗 Conocé más de estas tres propuestas en cuchá.com.ar (link en la bio). 🌐"/>
    <s v="https://www.instagram.com/p/C0SZWbOMQ8J/"/>
    <x v="0"/>
    <n v="0"/>
    <x v="136"/>
    <x v="5"/>
    <x v="200"/>
    <m/>
    <n v="3001"/>
    <n v="197"/>
    <n v="22"/>
    <n v="4"/>
    <n v="10"/>
    <m/>
    <n v="233"/>
    <n v="7.76407864045318E-2"/>
    <n v="18"/>
  </r>
  <r>
    <s v="17908031309860940"/>
    <s v="📌 Ecovalor es una pyme cordobesa que tritura 400 neumáticos en desuso por día para convertirlos en materia prima para nuevos procesos productivos. _x000a__x000a_♻️ El objetivo es trabajar por el cuidado del medioambiente mediante la recuperación, el reciclado y la reutilización de neumáticos fuera de uso. 🛞 En este proceso, la empresa recicla neumáticos que provienen de gomerías y de la industria del caucho, los cuales son triturados para generar el granulado que se utiliza para la fabricación de canchas de fútbol sintético, plazoletas para niños y pavimentación, entre otros. _x000a__x000a_👉🏽 Ecovalor es la primera empresa en Córdoba de estas características y la cuarta en el país. Cabe resaltar que solo en la provincia se generan 18 mil toneladas anuales de residuos de neumáticos, en donde la gran mayoría son desechados en basurales a cielo abierto, favoreciendo la cría de mosquito del Dengue, Zika o Chikungunya, ó enterrados contaminando napas y lo que es peor, quemados. ❗_x000a__x000a_Empresas de estas características toman mayor relevancia en el cuidado del ambiente, en la generación de puestos de empleos y en la recirculación de desechos para nuevos usos. Si querés conocer más sobre este proceso, podés ingresar a la web de Ecovalor → www.ecovalor.com.ar ✅_x000a__x000a_#Cuchá"/>
    <s v="https://www.instagram.com/p/C0ckzjMRpv0/"/>
    <x v="1"/>
    <n v="0"/>
    <x v="137"/>
    <x v="2"/>
    <x v="201"/>
    <m/>
    <n v="2591"/>
    <n v="137"/>
    <n v="19"/>
    <n v="2"/>
    <n v="10"/>
    <n v="7"/>
    <n v="168"/>
    <n v="6.4839830181397204E-2"/>
    <n v="17"/>
  </r>
  <r>
    <s v="17903778746900350"/>
    <s v="Después de tres años de debate y espera, la Corte Suprema de Santa Fe dejó firme la prohibición de fumigar a 1000 metros del casco urbano de Sastre, localidad ubicada en pleno corazón sojero de la pampa húmeda. Así, se convirtió en el primer pueblo santafecino en lograr esta distancia preventiva, y el segundo en el país, después de Pergamino._x000a__x000a_Fue en el año 2018 cuando un grupo de vecinos autoconvocados comenzó su lucha para alejar la aplicación de agrotóxicos del radio urbano. Primero plantearon un pedido en el Concejo Deliberante, pero esto desató una fuerte puja con los productores rurales aliados al municipio. Estos solo accedieron a correr la restricción a 200 metros. Cuando los concejales intentaron llevarla a 500 metros “montaron en cólera”. “Hubo sesiones con más de 50 camionetas 4x4 frente a la muni” recuerdan. _x000a__x000a_Los vecinos no cedieron: realizaron “un mapeo casa por casa colocando un punto rojo” donde había un caso de cáncer. “Fue impactante ver el mapa lleno de puntos rojos”, recuerdan. La hostilidad creció. Los productores identificaban a los firmantes del amparo. Los que tenían “relación con la Muni” fueron despedidos. “Todavía hay juicios laborales” señalan._x000a__x000a_En octubre de 2018 Zoe Giraudo, de dos años, presentó un linfoma cuyas causas posibles eran factores ambientales. Vivía frente a los campos. Se presentó un amparo y el Juez Daniel Zoso dictó una cautelar para 400 metros. Pero en enero los productores ingresan como interesados en la causa y “hacen caer la cautelar”. El pueblo quedó desprotegido en plena feria judicial._x000a__x000a_Ahí hubo un cambio. El Juez Duilio Hail “nos escuchó” afirman. Fue él quien se acercó, investigó y recorrió los clubes, el hospital, el hogar de ancianos, las escuelas. También fue él quien dictó la sentencia de 1000 metros._x000a__x000a_Entonces la Municipalidad de Sastre recurrió a la CSJ provincial, en queja, la que ahora fue rechazada. El fallo contempla el alarmante nivel de casos de personas con cáncer, en esta ciudad de 7.000 habitantes. La decisión sienta un precedente que abre la puerta para que otras poblaciones puedan avanzar en la misma dirección._x000a__x000a_#Cuchá #Sastre #SantaFe _x000a_#Agrotóxicos #Fumigación #Fumigaciones #Agroquímicos"/>
    <s v="https://www.instagram.com/p/C0fZ5l7xMYE/"/>
    <x v="1"/>
    <n v="0"/>
    <x v="138"/>
    <x v="3"/>
    <x v="202"/>
    <m/>
    <n v="5240"/>
    <n v="338"/>
    <n v="41"/>
    <n v="1"/>
    <n v="13"/>
    <n v="1"/>
    <n v="393"/>
    <n v="7.4999999999999997E-2"/>
    <n v="20"/>
  </r>
  <r>
    <s v="18076797160434528"/>
    <s v="🇳🇮 Nicaragua anunció el retiró de su embajador de Argentina, debido a las reiteradas declaraciones y expresiones del presidente electo Javier Milei, quien había asegurado que no &quot;promovería&quot; la relación con ese país centroamericano, al momento de dejar trascender su odio ante países que no sean ultracapitalsitas._x000a__x000a_💬 Poco después de ganar las elecciones la futura canciller, Diana Mondino, aseguró que &quot;la separación de Argentina del 'eje comunista' será total&quot;, un discurso que parece sacado de la Guerra Fría. Además, en otro gesto de indiferencia, el presidente electo no invitó al acto oficial de investidura, previsto para el 10 de diciembre, al presidente nicaragüense Daniel Ortega._x000a__x000a_📌 &quot;Hemos hecho circular la nota de nuestro ministro de Relaciones Exteriores, el canciller Denis Moncada, informando sobre el retiro de nuestro embajador (...) que estaba representándonos en Argentina y que ya se encuentra en camino hacia nuestra Nicaragua&quot;, dijo la vicepresidenta y esposa de Ortega, Rosario Murillo, a medios oficialistas. &quot;Por las razones que ahí se explican, nuestro embajador regresa con la dignidad en alto&quot;, concluyó Murillo._x000a__x000a_#Cuchá _x000a_#Nicaragua #Latinoamérica"/>
    <s v="https://www.instagram.com/p/C0ezuCexCpb/"/>
    <x v="1"/>
    <n v="0"/>
    <x v="138"/>
    <x v="3"/>
    <x v="203"/>
    <m/>
    <n v="2707"/>
    <n v="91"/>
    <n v="3"/>
    <n v="5"/>
    <n v="4"/>
    <m/>
    <n v="103"/>
    <n v="3.8049501292944203E-2"/>
    <n v="14"/>
  </r>
  <r>
    <s v="17995227077174790"/>
    <s v="🌎 La Secretaría de Ambiente, dependiente del Ministerio de Coordinación, instaló estaciones de monitoreo de aire en la localidad de Altos de Chipión, en la región de Ansenuza, y en Cosquín, de la región de Punilla Norte. _x000a__x000a_🌿 A partir de esta tecnología, se podrá identificar las fuentes de contaminación y detectar momentos en los que ocurra una alta concentración de material particulado en suspensión, un contaminante con diámetro aerodinámico equivalente menor a  2,5 micrones (PM2.5), y que tiene impacto en la salud humana y en el ambiente._x000a__x000a_🏞️ Con la instalación de estos dispositivos, se podrá reunir datos y mediciones precisas para desarrollar estrategias de educación ambiental y diseñar acciones que contribuyan a una mejora en la calidad del aire._x000a__x000a_👉 La Secretaría de Ambiente adelantó que prevé la instalación de estaciones de monitoreo de aire en otros puntos del territorio provincial. Además, considera la colocación de estos sensores en cada uno de los Parques Industriales que se encuentran en Córdoba."/>
    <s v="https://www.instagram.com/p/C0eLXeouqRm/"/>
    <x v="1"/>
    <n v="0"/>
    <x v="138"/>
    <x v="3"/>
    <x v="171"/>
    <m/>
    <n v="2563"/>
    <n v="78"/>
    <n v="8"/>
    <n v="2"/>
    <n v="0"/>
    <m/>
    <n v="88"/>
    <n v="3.4334763948497903E-2"/>
    <n v="8"/>
  </r>
  <r>
    <s v="17991295637248540"/>
    <s v="🇦🇷 Los alumnos de quinto año de la Secundaria 1 de la localidad bonaerense de Salliqueló, lograron cambiar el nombre de la calle &quot;Inglaterra&quot; por el de &quot;Héroes de Malvinas&quot;. Se trata de la arteria sobre la que se encuentra la institución y el cambio se realizó tras la presentación de un proyecto por parte de los estuudiantes ante el Concejo Deliberante. _x000a__x000a_💬 “Nos invitan a hablar de Malvinas y el colegio queda en la calle Inglaterra” fue lo que dijo un ex combatiente en una visita a la escuela. La frase retumbó en el curso y de ahí nació la iniciativa “Malvinas, Soberanía y Memoria” que ingresó a través de la banca pública al Concejo Deliberante. Contaron con el apoyo de la profesora de historia, Jorgelina Gonzalez, quien los acompañó desde el principio. _x000a__x000a_ℹ️ La calle tiene ocho cuadras y 40 casas habitadas por vecinos que, imaginaron, estarían de acuerdo con la iniciativa. Ese fue el primer trabajo de los estudiantes, conseguir las firmas. Pero para sorpresa de estudiantes y docentes no todos estaban de acuerdo. De 40 frentistas consiguieron el apoyo de 35. El cambio de nombre empezó a debatirse en todo Salliqueló. La noticia se expandió y comenzaron a llegar mensajes y vídeos de apoyó de ex combatientes de todo el país, y hasta de Cancillería._x000a__x000a_📌 Finalmente, llegó el día de la votación. La ordenanza número 2010/22 salió con nueve votos a favor y una abstención. El recinto estaba lleno de vecinos, ex combatientes y familiares que se hicieron presentes para acompañar la jornada. _x000a__x000a_✔️ Para la docente, el trabajo sirvió para que mucha gente entienda que “es mentira que la juventud está perdida o que a los jóvenes no les interesa nada&quot;. &quot;El problema somos los adultos, que nos cuestan los cambios, que no sabemos guiarlos, no sabemos entusiasmarnos, porque cuando lo logramos ellos van solos”._x000a__x000a_#Cuchá #Malvinas #HéroesDeMalvinas #Salliqueló"/>
    <s v="https://www.instagram.com/p/C0h8LIPRPcE/"/>
    <x v="1"/>
    <n v="0"/>
    <x v="139"/>
    <x v="4"/>
    <x v="157"/>
    <m/>
    <n v="5979"/>
    <n v="558"/>
    <n v="11"/>
    <n v="4"/>
    <n v="4"/>
    <m/>
    <n v="577"/>
    <n v="9.6504432179294206E-2"/>
    <n v="19"/>
  </r>
  <r>
    <s v="18013939636999700"/>
    <s v="📌 En la localidad serrana de Villa Ciudad Parque se realizará la segunda edición del Encuentro Nacional de Artesanos. La localidad ubicada en el valle de Calamuchita espera albergar a más de 150 artesanos y artesanas de diversos puntos del país, quienes expondrán sus trabajos en la Plaza del Bosque._x000a__x000a_👉🏽 El encuentro contará con música en vivo, obras de teatro, talleres y patio gastronómico. 🗿 A su vez, se esperan más de un centenar de stands con artesanías en madera, metal, cerámica, cuero, joyería y juguetes, entre otros. _x000a__x000a_El evento comienza del jueves 7 al domingo 10 de diciembre, de 18 a 24 hs. Con entrada libre y gratuita. ✔️_x000a__x000a_🗯️Para conocer la grilla completa y enterarte de todas las novedades, podés entrar al facebook del evento → Encuentro Nacional de Artesanos y Artesanas de Villa Ciudad Parque _x000a__x000a_#Cuchá"/>
    <s v="https://www.instagram.com/p/C0g2NxsuZis/"/>
    <x v="1"/>
    <n v="0"/>
    <x v="139"/>
    <x v="4"/>
    <x v="204"/>
    <m/>
    <n v="4616"/>
    <n v="273"/>
    <n v="40"/>
    <n v="0"/>
    <n v="16"/>
    <n v="2"/>
    <n v="329"/>
    <n v="7.1273830155979198E-2"/>
    <n v="9"/>
  </r>
  <r>
    <s v="17979775895434000"/>
    <s v="Una de las particularidades es que de los 6 cordobeses que hasta ahora están confirmados, solo una pertenece al armado original con el que La Libertad Avanza se presentó a las elecciones. Se trata de Diana Mondino, que fue candidata a Diputada por la Ciudad de Buenos Aires. El resto de los futuros funcionarios son hombres del schiarettismo, que cumplieron distintos roles durante su gobernación._x000a__x000a_🔹 Diana Mondino 👉 Cancillería. Es una de las pocas referentes de La Libertad Avanza que ocupará un lugar destacado en el gabinete de Milei. Posee una extensa trayectoria académica en el campo de la economía y actualmente se desempeña como docente en la UCEMA._x000a__x000a_🔹 Osvaldo Giordano 👉 ANSES. Quien estará al frente de la Administración Nacional de la Seguridad Social oficiaba hasta la actualidad como ministro de Finanzas y hombre de confianza del gobernador saliente de Córdoba, Juan Schiaretti. Estuvo a cargo previamente de la cartera de Previsión Social del gobierno provincial._x000a__x000a_🔹 Daniel Tillard 👉 Presidencia del Banco Nación. Durante ocho años fue titular de Bancor (la banca pública de Córdoba), y con anterioridad estuvo a cargo del Banco Provincia de Buenos Aires (de 2007 a 2015). Fue liquidador de Obras Sanitarias de la Nación durante los 90 y subsecretario de Normalización Patrimonial bajo el mando de Cavallo._x000a__x000a_🔹 Franco Mogetta 👉 Transporte. El secretario de Transporte en Córdoba fue el primero de los funcionarios ligados al schiarettismo en sonar para el gabinete del presidente electo, acompañando incluso en varias reuniones con el actual gobierno para organizar la transición._x000a__x000a_🔹 Juan Cruz Molina Hafford 👉 INTA. El ingeniero agrónomo oriundo del Monte Cristo será el presidente del Instituto Nacional de Tecnología Agropecuaria, organismo donde se desempeña actualmente como presidente del Centro Regional Córdoba del instituto. Molina fue, además, secretario de Agricultura y Ganadería de Córdoba._x000a__x000a_🔹 Germán Di Bella 👉 Agricultura o Bioeconomía de la Nación. El último de los cordobeses nombrados (hasta el momento) es Di Bella. Fue quien encabezó la Secretaría de Desarrollo Económico en Río Cuarto._x000a__x000a_✨ En cucha.com.ar (link en la bio) la nota completa 🤳"/>
    <s v="https://www.instagram.com/p/C0kZBFhx-t8/"/>
    <x v="0"/>
    <n v="0"/>
    <x v="140"/>
    <x v="5"/>
    <x v="205"/>
    <m/>
    <n v="5279"/>
    <n v="128"/>
    <n v="19"/>
    <n v="7"/>
    <n v="18"/>
    <m/>
    <n v="172"/>
    <n v="3.2581928395529501E-2"/>
    <n v="18"/>
  </r>
  <r>
    <s v="17847924978104700"/>
    <s v="Este domingo comienza la gestión del Martín Llaryora, quien dio a conocer la conformación de su nuevo gabinete. La nueva estructura presenta 14 ministerios._x000a__x000a_Ministro de Gobierno: Manuel Calvo. Actual vicegobernador, fue ministro en varias oportunidades. Es el funcionario con más experiencia de gestión en el nuevo gabinete. _x000a__x000a_Ministro de Cooperativas y Mutuales: Martín Gill. Intendente de Villa María y ex rector de la UNVM._x000a__x000a_Ministro de Seguridad: Juan Pablo Quinteros. Tiene un ambicioso plan para modernizar las fuerzas de seguridad. _x000a__x000a_Ministra de Ambiente y Economía Circular: Victoria Flores. La actual titular del COyS estará al frente de una repartición clave para Llaryora. _x000a__x000a_Ministro de Bio Agroindustria: Sergio Busso. Se mantiene en su cargo. _x000a__x000a_Ministra de Desarrollo Humano: Liliana Montero. Tendrá a su cargo áreas sensibles, como Senaf y el Complejo Esperanza. _x000a__x000a_Ministra de Desarrollo Social y Promoción del Empleo: Se mantiene en su cargo y sumando Desarrollo Social._x000a__x000a_Ministro de Economía y Gestión Pública: Guillermo Acosta. Actual Secretario de Economía de la Muni. Deberá enfrentar varios desafíos en el marco del contexto económico nacional. _x000a__x000a_Ministro de Educación: Horacio Ferreyra. Reemplazará a Walter Grahovac, quien está al mando de ese ministerio desde 2007. Durante su campaña, Llaryora prometió una reforma educativa integral, que deberá implementar Ferreyra. _x000a__x000a_Ministro de Infraestructura y Servicios: Fabian López. Actualmente conduce el Ministerio de Servicios Públicos, pero ahora también estarán a su cargo las obras públicas. Además tendrá en su órbita a la Secretaría de Trasporte._x000a__x000a_Ministro de Justicia y Trabajo: Julián López. Vuelva al Ministerio de Justicia, que ahora también será de Trabajo. _x000a__x000a_Ministro de Producción, Ciencia e Innovación Tecnológica: Pedro Dellarossa. Fue intendente de Marcos Juárez por el PRO. _x000a__x000a_Ministro de Salud: Ricardo Pieckenstainer. Actual gerente del Hospital Privado. Buscará poner foco en la innovación tecnológica y en la articulación público-privada. _x000a__x000a_Ministro de Vinculación Comunitaria: Daniel Pastore. Tendrá a su cargo la comunicación del gobierno, un área que el nuevo gobernador considera estratégica. _x000a__x000a_#Cuchá"/>
    <s v="https://www.instagram.com/p/C0mv2eRR46I/"/>
    <x v="0"/>
    <n v="0"/>
    <x v="141"/>
    <x v="6"/>
    <x v="206"/>
    <m/>
    <n v="6179"/>
    <n v="310"/>
    <n v="113"/>
    <n v="6"/>
    <n v="35"/>
    <n v="4"/>
    <n v="464"/>
    <n v="7.5093057128985299E-2"/>
    <n v="16"/>
  </r>
  <r>
    <s v="18322680748104960"/>
    <s v="🔺 La violencia de género no cesa en nuestro país: solo en Villa María seis mujeres resultaron víctimas de hechos violentos, informó la Unidad Departamental San Martín._x000a__x000a_📌 Uno de ellos se produjo en barrio Roque Sáenz Peña, cuando un hombre de 28 años hirió a patadas a su pareja, por lo que fue puesto a disposición de la fiscal Silvia Maldonado._x000a__x000a_🕑 Solo dos horas después, en barrio Felipe Botta, los uniformados detuvieron a un sujeto de 43 años por “lesiones leves calificadas y amenazas”, por orden de la fiscal Juliana Companys ante la denuncia de su expareja mujer._x000a__x000a_🟣 El sábado, pasado el mediodía, otro hombre de 33 años fue detenido en barrio Industrial, como presunto autor de los delitos de “daño, amenazas y desobediencia a la autoridad”. Había sido denunciado por su hermana y se encontraba vigente una medida de restricción de acercamiento._x000a__x000a_ℹ️ Mientras tanto, en barrio Los Olmos, se concretó la aprehensión de un individuo de 36 años, quien atacó a golpes a una mujer de 32 lesionándole el oído._x000a__x000a_✔️ En el barrio Nicolás Avellaneda se apresó a un hombre de 35 años que, momentos antes, se presentó en el domicilio de su expareja a quien agredió físicamente._x000a__x000a_🔎 Por otra parte, en la vecina localidad de Las Playas, fue detenido un hombre de 26 años tras agredir a su pareja, provocándole lesiones en los miembros inferiores._x000a__x000a_#Cuchá"/>
    <s v="https://www.instagram.com/p/C0xZzRlxyoF/"/>
    <x v="1"/>
    <n v="0"/>
    <x v="142"/>
    <x v="3"/>
    <x v="30"/>
    <m/>
    <n v="2768"/>
    <n v="78"/>
    <n v="1"/>
    <n v="0"/>
    <n v="1"/>
    <m/>
    <n v="80"/>
    <n v="2.8901734104046201E-2"/>
    <n v="19"/>
  </r>
  <r>
    <s v="17983755866343590"/>
    <s v="🇦🇷 🗳️ En 1983, en todo el territorio nacional se llevaron a cabo comicios para elegir a los representantes de una nueva era que comenzaba en Argentina, dejando atrás años de violaciones sistemáticas a los derechos humanos por parte de la dictadura militar._x000a__x000a_Ese año, el histórico referente radical nacido en Río Tercero fue elegido por voto popular para el cargo que desempeñó durante tres mandatos consecutivos hasta julio de 1995. La trayectoria de Angeloz en la política continuó en el Senado de la Nación (cargo que también ocupó antes del golpe de estado) hasta el 10 de diciembre de 2001, cuando se retiró de la vida política._x000a__x000a_De esta manera, Angeloz se convirtió en el primer gobernador desde la recuperación de la democracia, cargo que ocuparon posteriormente 🔹 Ramón Mestre (1995-1999), 🔹José Manuel De la Sota (1999-2003; 2003-2007 y 2011-2015), 🔹Juan Schiaretti (2007-2011; 2015-2019 y 2019-2023), y 🔹Martín Llaryora, quien asumió el pasado domingo y estará a cargo de la provincia hasta 2027._x000a__x000a_✨ Con las elecciones celebradas este año, Argentina consolida 40 años de democracia ininterrumpida, resultado del consenso entre los distintos sectores políticos y la sociedad en su conjunto 🎊"/>
    <s v="https://www.instagram.com/p/C0wF6Nou1dW/"/>
    <x v="1"/>
    <n v="0"/>
    <x v="142"/>
    <x v="3"/>
    <x v="207"/>
    <m/>
    <n v="1068"/>
    <n v="56"/>
    <n v="0"/>
    <n v="0"/>
    <n v="1"/>
    <m/>
    <n v="57"/>
    <n v="5.3370786516853903E-2"/>
    <n v="7"/>
  </r>
  <r>
    <s v="18041758954605980"/>
    <s v="Mañana a las 19 hs, las @bordadorasenelmuseo culminan el año con la inauguración de su muestra “40 años de democracia: Deshilar la trama, hilvanar a futuro”. Este evento artístico se erige como un espacio de reflexión profunda sobre el significado de la democracia en Argentina, marcando el hito de sus 40 años de existencia. La exposición, concebida como un ejercicio colectivo, va más allá de la mera representación visual, buscando trascender las fronteras literales de la democracia para explorar su significado en el contexto contemporáneo._x000a__x000a_En un momento crucial que atraviesa nuestro país, la colectiva de bordadoras del @museoevita_palacioferreyra asumieron el desafío de contribuir activamente a la reflexión y discusión sobre la democracia desde una perspectiva más amplia y actual. A través de sus obras, plasmaron su visión y sus reflexiones, desafiando convencionalismos y ofreciendo una mirada innovadora y crítica sobre este concepto fundamental. _x000a__x000a_La muestra, que se expone en el subsuelo del Palacio Ferreyra, se presenta como un testimonio de la capacidad del arte para interpretar y cuestionar la realidad, convirtiéndose en un espacio donde las agujas y los hilos se convierten en herramientas para tejer nuevas narrativas y reflexiones sobre la democracia argentina. _x000a__x000a_“40 años de democracia: Deshilar la trama, hilvanar a futuro” se erige así como un hito cultural y artístico, que invita a la comunidad a sumergirse en un diálogo visual y conceptual sobre la democracia, su evolución y su papel en el contexto actual del país._x000a__x000a_#Cuchá"/>
    <s v="https://www.instagram.com/p/C0z_TBORLnq/"/>
    <x v="1"/>
    <n v="0"/>
    <x v="143"/>
    <x v="4"/>
    <x v="208"/>
    <m/>
    <n v="3299"/>
    <n v="263"/>
    <n v="13"/>
    <n v="7"/>
    <n v="10"/>
    <m/>
    <n v="293"/>
    <n v="8.8814792361321601E-2"/>
    <n v="19"/>
  </r>
  <r>
    <s v="17947037102733840"/>
    <s v="👉🏽 El nuevo ministro de Economía, Luis “Toto” Caputo, enumeró las medidas de shock del gobierno de Javier Milei. 📉 Con un fuerte acento en el recorte de presupuesto y achicamiento del estado, el actual ministro enumeró las diez primeras medidas que impulsarán desde el gobierno nacional._x000a__x000a_✂️ Recorte del gasto público, reducción de ministerios y secretarías, reducción de las transferencias discrecionales a las provincias y reducción del subsidio al transporte público y a la energía, entre otros. Esto sumado a la devaluación del dólar oficial en un 150% que lo colocará en la barrera de los $800. 😢_x000a__x000a_#Cuchá"/>
    <s v="https://www.instagram.com/p/C0yvzSuOlGa/"/>
    <x v="0"/>
    <n v="0"/>
    <x v="143"/>
    <x v="4"/>
    <x v="209"/>
    <m/>
    <n v="3010"/>
    <n v="109"/>
    <n v="8"/>
    <n v="12"/>
    <n v="2"/>
    <m/>
    <n v="131"/>
    <n v="4.3521594684385399E-2"/>
    <n v="8"/>
  </r>
  <r>
    <s v="17988139850322570"/>
    <s v="En la nueva columna de “Una Vuelta de Tuerca al Mundo”, Adrián Tuninetti se sumerge en uno de los conflictos sudamericanos más importantes de los últimos tiempos: la disputa del territorio del Esequibo.  Un análisis del proceso histórico y del contexto actual sobre el conflicto Venezuela y Guyana. 🇻🇪 🇬🇾_x000a__x000a_El territorio del Esequibo está ubicado en la frontera entre ambos países sudamericanos. 📍 Se trata de una zona rica por su flora y fauna, pero también por la potencialidad hídrica producto de su extensa red de ríos. A su vez, cuenta con una variedad amplísima de recursos naturales como oro, cobre, diamante, hierro, bauxita y aluminio. _x000a__x000a_🛢️ Las tensiones en el territorio aumentaron cuando en 2015 se descubrieron yacimientos de petróleo sobre las costas y el gobierno de Guayana aprobó la explotación a seis empresas petroleras, entre ellas las multinacionales Exxon y Total Energy._x000a__x000a_👉🏽 Para conocer todos los pormenores del conflicto que tiene en vilo al oriente venezolano, podés leer la nota completa en el link de la bio o ingresando a www.cucha.com.ar_x000a__x000a_#Cuchá"/>
    <s v="https://www.instagram.com/p/C01ptStOM47/"/>
    <x v="1"/>
    <n v="0"/>
    <x v="144"/>
    <x v="5"/>
    <x v="210"/>
    <m/>
    <n v="1554"/>
    <n v="22"/>
    <n v="1"/>
    <n v="0"/>
    <n v="0"/>
    <m/>
    <n v="23"/>
    <n v="1.4800514800514799E-2"/>
    <n v="11"/>
  </r>
  <r>
    <s v="17903125856822200"/>
    <s v="💫 Este sábado 16 de diciembre, de 18 a 22 hs se realizará la Feria Ruido - Vol. 1 Papaya, un encuentro en el que se dan cita artistas y diseñadores presentando sus trabajos en indumentaria, fotografía, joyería, escultura, cerámica, arte gráfico y otro tipo de objetos únicos._x000a__x000a_ℹ️ Esta nueva iniciativa de la escena emergente e independiente de la ciudad, será en una casona histórica de Alberdi, ubicada en la calle José de Calasanz 32. La entrada es libre y gratuita._x000a__x000a_#Cuchá"/>
    <s v="https://www.instagram.com/p/C05TgNfMucv/"/>
    <x v="1"/>
    <n v="0"/>
    <x v="145"/>
    <x v="6"/>
    <x v="211"/>
    <m/>
    <n v="6508"/>
    <n v="295"/>
    <n v="79"/>
    <n v="5"/>
    <n v="32"/>
    <n v="8"/>
    <n v="411"/>
    <n v="6.31530424093424E-2"/>
    <n v="21"/>
  </r>
  <r>
    <s v="17979571274626630"/>
    <s v="😍 En un hecho histórico, nació en Córdoba el segundo cóndor criado en cautiverio. Sucedió en el Centro de Rescate Tatú Carreta, ubicado en la localidad de Casa Grande. _x000a__x000a_ El nacimiento del cóndor, de nombre Camin, es un hito de gran trascendencia para la recuperación, conservación y promoción de la fauna local, ya que por segunda vez nace un espécimen en cautiverio. ✅️_x000a__x000a_👉 Cabe resaltar que los padres de Camin, son cóndores que fueron rescatados tras ser atacados con armas de fuego y no poder volver a volar. La particularidad de estas aves es que el proceso de incubación y cría está a cargo de ambos, el macho y la hembra. En este marco, Camín estará con sus padres durante los primeros siete meses antes de convertirse en adulto y enfrentar la adaptación para su posterior liberación. 🙌_x000a__x000a_#Cuchá"/>
    <s v="https://www.instagram.com/p/C048XiORkhy/"/>
    <x v="1"/>
    <n v="0"/>
    <x v="145"/>
    <x v="6"/>
    <x v="212"/>
    <m/>
    <n v="1990"/>
    <n v="204"/>
    <n v="4"/>
    <n v="1"/>
    <n v="0"/>
    <n v="1"/>
    <n v="209"/>
    <n v="0.10502512562814099"/>
    <n v="18"/>
  </r>
  <r>
    <s v="18124648465323112"/>
    <s v="✅ El equipo de Psicología Política de la UNC busca voluntarios de 16 a 25 años que participen de alguna organización colectiva (llámese centro de estudiantes, agrupaciones estudiantiles, partidos políticos, ONG, centros vecinales, agrupaciones religiosas, etc.) para que sean parte de un estudio que tiene por objetivo mejorar las competencias cívicas de la juventud. Entre los participantes se sorteará un premio de $40.000._x000a__x000a_▶️ La investigación que lleva adelante este equipo busca observar los efectos de la deliberación política para la toma de decisiones colectivas en adolescentes y jóvenes de la Provincia. Si te interesa podés inscribirte ingresando a 👉 https://forms.gle/NRcy3XMQ67JZsrx7A._x000a__x000a_#Cuchá"/>
    <s v="https://www.instagram.com/p/C07oLhexspi/"/>
    <x v="1"/>
    <n v="0"/>
    <x v="146"/>
    <x v="0"/>
    <x v="18"/>
    <m/>
    <n v="6447"/>
    <n v="229"/>
    <n v="122"/>
    <n v="1"/>
    <n v="31"/>
    <n v="10"/>
    <n v="383"/>
    <n v="5.9407476345587101E-2"/>
    <n v="19"/>
  </r>
  <r>
    <s v="18003480854246830"/>
    <s v="📌 En un giro histórico, el Vaticano autorizó la bendición de parejas del mismo sexo y “en situaciones irregulares” para la Iglesia católica. El anuncio se hizo a través de un documento oficial, avalado con su firma por el Papa Francisco, que lleva por título &quot;Fiducia Supplicans: sobre el sentido pastoral de las bendiciones&quot; y es la primera que la Doctrina de la Fe, el antiguo Santo Oficio, publica en los últimos 23 años._x000a__x000a_ℹ️ La declaración se produce seis semanas después de la conclusión del Sínodo para el futuro de la Iglesia católica, una reunión mundial consultiva en la que obispos, mujeres y laicos debatieron cuestiones sociales como la aceptación de las personas LGTB y los divorciados vueltos a casar._x000a__x000a_✔️ Pese a no estar reconocida por la Santa Sede, algunos sacerdotes ya bendecían antes a parejas del mismo sexo, sobre todo en lugares como Alemania o Bélgica. Se trata de un tema que suscita tensiones en el seno de la institución debido a la fuerte oposición del ala conservadora, especialmente en Estados Unidos._x000a__x000a_🔵 Desde su elección en 2013, el Papa Francisco insiste en la importancia de una Iglesia &quot;abierta a todos&quot;, lo que ha despertado repetidamente la ira de los conservadores, quienes están enfrentados desde que el argentino limitó el uso de la misa tradicional en latín en 2021._x000a__x000a_📖 Fiducia Supplicans es un documento que analiza el origen y sentido teológico del acto de la bendición, repasándolo desde el Antiguo Testamento y en las Escrituras._x000a__x000a_▶️ “En su misterio de amor, a través de Cristo, Dios comunica a su Iglesia el poder de bendecir. Concedida por Dios al ser humano y otorgada por estos al prójimo, la bendición se transforma en inclusión, solidaridad y pacificación. Es un mensaje positivo de consuelo, atención y aliento”, se lee en el texto._x000a__x000a_#Cuchá"/>
    <s v="https://www.instagram.com/p/C1AsVM5Rq8e/"/>
    <x v="1"/>
    <n v="0"/>
    <x v="147"/>
    <x v="2"/>
    <x v="213"/>
    <m/>
    <n v="2071"/>
    <n v="139"/>
    <n v="6"/>
    <n v="0"/>
    <n v="0"/>
    <m/>
    <n v="145"/>
    <n v="7.0014485755673594E-2"/>
    <n v="18"/>
  </r>
  <r>
    <s v="17893970849946190"/>
    <s v="🚌 La Secretaría de Transporte informó este sábado que el Boleto Educativo Gratuito (BEG) 2023 estará vigente hasta el 29 de diciembre próximo, para todos los niveles y modalidades._x000a__x000a_👉 Además, desde el Gobierno provincial informaron que volverá a ponerse en marcha en 2024, con el inicio del próximo ciclo lectivo._x000a__x000a_❌ Como sucede en los períodos de receso educativo, los beneficiarios del programa (estudiantes, docentes y personal no docente) no podrán hacer uso del boleto, el cual volverá a ponerse en marcha en 2024 con el inicio del ciclo lectivo._x000a__x000a_💳 El BEG contempla a todos los estudiantes regulares, docentes con tareas frente al aula y personal no docente que presten servicios en los establecimientos pertenecientes a las instituciones educativas públicas de gestión estatal y de gestión privada con aporte estatal que integran el sistema educativo público en la provincia, en los niveles inicial, primario, secundario y superior, y los estudiantes de las universidades públicas radicadas en la provincia."/>
    <s v="https://www.instagram.com/p/C1CE442u4El/"/>
    <x v="1"/>
    <n v="0"/>
    <x v="148"/>
    <x v="3"/>
    <x v="214"/>
    <m/>
    <n v="5670"/>
    <n v="218"/>
    <n v="58"/>
    <n v="8"/>
    <n v="15"/>
    <m/>
    <n v="299"/>
    <n v="5.2733686067019399E-2"/>
    <n v="7"/>
  </r>
  <r>
    <s v="18036666202724220"/>
    <s v="Desde esta mañana se están viralizando videos en redes sociales que muestran las advertencias del Gobierno nacional para frenar la marcha convocada para esta tarde, en contra de las medidas y los anuncios del presidente Javier Milei. Distintos anuncios en pantallas y por altoparlantes aparecieron hoy en estaciones de trenes, colectivos y subtes de la ciudad de Buenos Aires, con el eslogan “el que corta no cobra”. _x000a__x000a_También se difundieron videos con requisas ilegales, en los que se puede observar a policías frenando la circulación de colectivos para exigir documentación y revisar los bolsos y las mochilas de los pasajeros. En algunos casos, los pasajeros fueron filmados por el personal policial. Sobre la autopista Panamericana, a la altura de Pilar, hicieron bajar a unas 30 personas, aduciendo que se dirigían a la manifestación. _x000a__x000a_Todas estas acciones pretenden amedrentar a quienes ejercen su derecho a protestar y manifestarse. Cabe destacar que las protestas o movilizaciones sociales son manifestaciones del ejercicio de la libertad de expresión y de asociación y del derecho de reunión, todos ellos reconocidos en nuestra Constitución Nacional y en tratados internacionales de derechos humanos, a los que Argentina se encuentra obligada. El Estado debe permitir que las personas puedan expresar su disenso, garantizando su seguridad y su integridad. Especialmente ante abusos en los que pueda llegar a incurrir el propio Estado. _x000a__x000a_#Cuchá"/>
    <s v="https://www.instagram.com/p/C1FRc_YOCOT/"/>
    <x v="0"/>
    <n v="0"/>
    <x v="149"/>
    <x v="4"/>
    <x v="215"/>
    <m/>
    <n v="8781"/>
    <n v="793"/>
    <n v="207"/>
    <n v="177"/>
    <n v="43"/>
    <n v="6"/>
    <n v="1220"/>
    <n v="0.138936339824621"/>
    <n v="12"/>
  </r>
  <r>
    <s v="18011784713109020"/>
    <s v="📌 La localidad de Anisacate vive días agitados después de que la nueva intendenta, Natalia Contini, anunciara el despido de 80 empleados municipales. Desde hace tres jornadas, los afectados, acompañados por vecinos, otros trabajadores, la Asociación de Trabajadores del Estado (ATE) y el Sindicato de Trabajadores Municipales de Alta Gracia y la zona (SITRAMAG), están manifestándose pidiendo la reincorporación y que el ajuste no lo paguen los trabajadores._x000a__x000a_ℹ️ Por medio de un comunicado, la Municipalidad de Anisacate informó que se finalizó la relación contractual con parte del personal municipal, conforme a la ordenanza número 504, que dispone la emergencia económica, financiera y administrativa del municipio._x000a__x000a_💬 La intendenta Natalia Contini ganó recientemente las elecciones representando a la lista de Juntos por el Cambio, y reemplazó en el puesto a Ramón Zalazar quien lo ocupó por más de veinte años. Al referirse a la situación de los empleados cuyos contratos no fueron renovados, Contini afirmó que “a esas 80 familias” las conoció “hace siete días”. _x000a__x000a_🗯️ A 4 días de Navidad, los trabajadores se encuentran en una situación desesperada. “Nos encontramos ante una decisión abrupta de la intendenta, totalmente insensible, arbitraria, injustificada, dejar 80 trabajadores y trabajadoras sin trabajo, impidiéndoles entrar a su puesto laboral, sin una notificación por escrito y que tampoco les dejen sacar sus pertenencias personales”, manifestó el secretario general de ATE, Federico Giuliani, al medio Mi Valle._x000a__x000a_🔺 Además, se denunció que una camioneta de ATE que se encontraba estacionada a metros de la Municipalidad, fue atacada de manera anónima mientras los ocupantes participaban de la manifestación. El vehículo tuvo distintos daños que fueron certificados por la policía después de que se realizara la denuncia._x000a__x000a_#Cuchá"/>
    <s v="https://www.instagram.com/p/C1F_d8bRTBe/"/>
    <x v="0"/>
    <n v="0"/>
    <x v="149"/>
    <x v="4"/>
    <x v="114"/>
    <m/>
    <n v="5921"/>
    <n v="580"/>
    <n v="38"/>
    <n v="45"/>
    <n v="13"/>
    <n v="2"/>
    <n v="676"/>
    <n v="0.114169903732478"/>
    <n v="19"/>
  </r>
  <r>
    <s v="18218794687248208"/>
    <s v="Se trata de Jessica Rovetto Yapur, quien rompió con sus aliados del PRO y armó un bloque unipersonal bajo el nombre de “Cordobeses por la Libertad”. ❗️_x000a__x000a_La edil ya había sido noticia cuando, en medio de la campaña electoral, se conoció que su marido estaba involucrado en causas de narcotráfico. A esta denuncia se le sumó otra por presunta violencia contra su hijo, lo que resultó en la quita provisoria de la tenencia del menor. 🚫_x000a__x000a_👉 En medio de la polémica, La militante del espacio de Rodrigo de Loredo juró como Concejal de la ciudad una semana después que sus pares ediles. Esto se debió a que la comisión de Poderes aconsejó posponer la jura para la próxima sesión extraordinaria del órgano legislativo municipal. _x000a__x000a_🦅 En este contexto, esta semana se dió a conocer que la Edil abandonará las filas del partido amarillo para sumarse a la Libertad Avanza. Por lo que el espacio de Javier Milei suma una Concejala a sus filas._x000a__x000a_#Cuchá"/>
    <s v="https://www.instagram.com/p/C1E0d4BOs-D/"/>
    <x v="0"/>
    <n v="0"/>
    <x v="149"/>
    <x v="4"/>
    <x v="216"/>
    <m/>
    <n v="4674"/>
    <n v="111"/>
    <n v="25"/>
    <n v="11"/>
    <n v="3"/>
    <m/>
    <n v="150"/>
    <n v="3.2092426187419802E-2"/>
    <n v="8"/>
  </r>
  <r>
    <s v="18248949181174880"/>
    <s v="📽 ️ Se trata de una ficción a cargo de Amazon Prime Video que relata el incendio desatado el 30 de diciembre de 2004 durante un recital de la banda de rock Callejeros. 🎭 La serie tiene fecha de estreno para el año 2024, aniversario de los 20 años de la tragedia, y será transmitida exclusivamente por la plataforma estadounidense. El proyecto está a cargo de Amazon Originals y es dirigido por Marial Rivas y Fabiana Tiscornia._x000a__x000a_🎬 La serie relata la historia de Malena, una joven de 19 años que entre el amor y los sueños de juventud acude al recital de su banda favorita, sin saber que esa noche su vida cambiará para siempre. Cuatro años después, vuelve al barrio para enfrentar las secuelas del pasado y la culpa que la persigue por estar viva. El elenco está compuesto por artistas de la talla de Olivia Nuss, José Gimenez, Toto Rovito, Soledad Villamil, Luis Machín y Paola Barrientos. _x000a__x000a_👉🏽 Cabe recordar que la tragedia desatada en el boliche de Once (República de Cromañón), dejó un saldo de 194 muertos y 1500 heridos. La catastrofe fue provocada por una bengala que incendió el techo del lugar generando una espesa nube de humo negro. Esto sumado al excedente de personas en el aforo del lugar y la clausura de las puertas de emergencia, lo que limitó la salida de las personas que estaban adentro, sentenció una trágica noche._x000a__x000a_📸 Para ver las fotos de la serie deslizá en la imagen._x000a__x000a_#Cuchá"/>
    <s v="https://www.instagram.com/p/C1IpQhPxnYU/"/>
    <x v="0"/>
    <n v="0"/>
    <x v="150"/>
    <x v="5"/>
    <x v="217"/>
    <m/>
    <n v="3259"/>
    <n v="223"/>
    <n v="5"/>
    <n v="1"/>
    <n v="11"/>
    <m/>
    <n v="240"/>
    <n v="7.36422215403498E-2"/>
    <n v="20"/>
  </r>
  <r>
    <s v="17927248226802770"/>
    <s v="🌟 El 21 de diciembre de 1988, nos dejó a los 37 años Federico José Moura, uno de los compositores más destacados del rock y pop argentino._x000a__x000a_🎸 A principios de los 80, Federico fundó Virus junto con sus hermanos Juan y Marcelo, y con Mario Serra. La banda se convirtió en un pilar fundamental de esa época, marcando el retorno de la democracia en el país. Temas como &quot;Pronta entrega&quot;, &quot;Imágenes paganas&quot;, &quot;Wadu Wadu&quot;, &quot;Luna de miel en la mano&quot; y &quot;Sin disfraz&quot; resonaron en los corazones de toda una generación que bailó y cantó con pasión._x000a__x000a_💃 La aparición de Federico Moura no solo fue un hito artístico, sino que también representó la apertura de la música a una visión hedonista. Su arte expresaba con valentía una mirada distinta del goce, sumamente transgresora para los valores sociales de la época._x000a__x000a_🎤 A 35 años de su muerte, abrazamos más que nunca su obra como refugio. ¡Por siempre en nuestros corazones, maestro Moura! 🎶"/>
    <s v="https://www.instagram.com/p/C1H2u6brMX6/"/>
    <x v="1"/>
    <n v="0"/>
    <x v="150"/>
    <x v="5"/>
    <x v="218"/>
    <m/>
    <n v="3245"/>
    <n v="261"/>
    <n v="14"/>
    <n v="0"/>
    <n v="17"/>
    <m/>
    <n v="292"/>
    <n v="8.9984591679506898E-2"/>
    <n v="13"/>
  </r>
  <r>
    <s v="17996635796182650"/>
    <s v="💥 Las plazas cordobesas se llenan de música y solidaridad de la mano de la Garganta Poderosa y el reconocido freestyler @larrix_lucas. El &quot;Tosco Free&quot; será un festival de freestyle con el objetivo de juntar juguetes para los chicos de distintos barrios de la provincia._x000a__x000a_🔥 Será con la modalidad 1 vs 1 y habrá premio para los ganadores. Los competidores deberán llevar un juguete para poder inscribirse, y también se hace extensiva la donación de juguetes a quienes se acerquen a la Plaza a disfrutar del evento. El festival contará con la participación especial de Larrix (Lucas Larrazabal), el cordobés que recientemente se coronó campeón de la @fmsarg, como jurado._x000a__x000a_💬 &quot;Organizar este evento nos permite, como organización, de alguna forma buscar acercar juguetes y solidaridad a las familias de los barrios a quienes en este contexto se nos complejiza poder brindarles ese presente a las niñas y niños&quot; señalaron desde La Garganta Poderosa._x000a__x000a_ℹ️ El evento se realizará el sábado 23 en la Plaza Italia desde las 19 hs, y las inscripciones serán ese mismo día de 17 a 19hs. Para todos los que no son de Córdoba o no puedan asistir, se habilitaron otros mecanismos para colaborar a través del teléfono 2994612935 (Juanchi) o con donaciones al alias tosco.free. Todo el dinero será utilizado para comprar juguetes._x000a__x000a_🙌 ¡Acercate a disfrutar, ayudar y a y dale una alegría a alguien en esta Navidad!_x000a__x000a_#Cuchá"/>
    <s v="https://www.instagram.com/p/C1LGJL7xfml/"/>
    <x v="1"/>
    <n v="0"/>
    <x v="151"/>
    <x v="6"/>
    <x v="219"/>
    <m/>
    <n v="4913"/>
    <n v="244"/>
    <n v="28"/>
    <n v="9"/>
    <n v="13"/>
    <n v="3"/>
    <n v="294"/>
    <n v="5.9841237533075499E-2"/>
    <n v="19"/>
  </r>
  <r>
    <s v="17992563542260620"/>
    <s v="Unas 4000 personas autoconvocadas participaron de un cacerolazo pacífico frente al Patio Olmos, para reclamar contra el ajuste económico y el DNU de Javier Milei. Cerca de las 21 hs, efectivos policiales y de Infantería comenzaron a reprimir, utilizando gas pimienta y balas de goma. Cinco personas fueron detenidas, entre los que se encuentra el periodista Rodrigo Savoretti, colaborador de Enfant Terrible y El Resaltador. A esta hora, los detenidos no recuperaron su libertad. Están imputados por “resistencia a la autoridad, obstrucción de la vía pública y lesiones”._x000a__x000a_El Cispren repudió la represión policial y exigió la inmediata liberación de los detenidos. “Este accionar policial atenta contra la libertad de expresión, la pluralidad de voces y el libre acceso a la información. Somos trabajadores de prensa, queremos trabajar sin que nuestra integridad física corra riesgo. De igual manera la detención y represión a trabajadores de prensa incumple con legislación provincial, nacional e internacional de rango constitucional. Normativas que garantizan el libre ejercicio de nuestro oficio en cualquier ámbito, especialmente en coberturas periodísticas en el espacio público”, indicaron en un comunicado. _x000a__x000a_Desde Cuchá nos solidarizamos con nuestro colega Rodrigo Savoretti y con los demás miembros de @enfantterrible.info y @el_resaltador._x000a__x000a_#Cuchá"/>
    <s v="https://www.instagram.com/p/C1KfdrCuoUi/"/>
    <x v="1"/>
    <n v="0"/>
    <x v="151"/>
    <x v="6"/>
    <x v="220"/>
    <m/>
    <n v="3613"/>
    <n v="259"/>
    <n v="3"/>
    <n v="6"/>
    <n v="1"/>
    <m/>
    <n v="269"/>
    <n v="7.4453362856352096E-2"/>
    <n v="13"/>
  </r>
  <r>
    <s v="18000357086355270"/>
    <s v="📰 Comercio y Justicia Editores Cooperativa de Trabajo y el Ente BioCórdoba han establecido un acuerdo institucional en colaboración con la Dirección General de Cooperativas y Mutuales de la Municipalidad de Córdoba. El objetivo de este acuerdo es el procesamiento de 25 toneladas de rezagos industriales de papel prensa para la fabricación de material pedagógico con impacto social para el sistema educativo público y privado, tarea a cargo de la Escuela Municipal de Economía Circular (EMEC). 🤝 _x000a__x000a_La reciclaje y reutilización de estas 25 toneladas de rezagos, equivalentes a un camión completo con 50 bobinas de papel, contribuirán al ahorro significativo de recursos naturales. Esta acción evitará la tala de 425 árboles adultos, reducirá el consumo de energía eléctrica, ahorrará 750 mil litros de agua, 3.750 litros de combustibles fósiles y 37.500 litros de aceite. 🔄_x000a__x000a_La planta impresora de la cooperativa se dedica a la producción en papel prensa de los diarios Comercio y Justicia, La Nueva Mañana, Alfil y Hoy Día Córdoba, así como otras publicaciones periodísticas. _x000a__x000a_Martín Bergese, director General de Cooperativas y Mutuales de la Municipalidad de Córdoba, expresó: “Este tipo de articulaciones institucionales que finalizan en convenios y acciones concretas de sustentabilidad para mitigar los efectos del cambio climático y aportar valor dentro de la comunidad, pueden darse debido al importante impulso que el intendente Martín Llaryora le dio a la economía social y solidaria, creando por primera vez un área específica para la visibilidad y promoción del sector cooperativo y mutual”. 🌱🌍"/>
    <s v="https://www.instagram.com/p/C1UNm-4PWSm/"/>
    <x v="1"/>
    <n v="0"/>
    <x v="152"/>
    <x v="3"/>
    <x v="221"/>
    <m/>
    <n v="3221"/>
    <n v="189"/>
    <n v="13"/>
    <n v="3"/>
    <n v="8"/>
    <n v="1"/>
    <n v="213"/>
    <n v="6.6128531511952804E-2"/>
    <n v="8"/>
  </r>
  <r>
    <s v="17989381694596410"/>
    <s v="📖 El gobierno de Javier Milei dio a conocer la polémica Ley Ómnibus que envió al Congreso Nacional. Se trata de un documento de más de 300 páginas que fue denominado &quot;Bases y Puntos de Partida para La Libertad de los Argentinos&quot;. _x000a__x000a_▶️ El paquete de leyes con el que se pretende ajustar al Estado fue presentado en el Congreso para que sea tratado en las sesiones extraordinarias. Entre las principales medidas, declara la emergencia económica hasta 2027, lo que le otorgaría a Javier Milei una mayor concentración de poder. _x000a__x000a_ℹ️ A diferencia del mega DNU que dictó el presidente de la Nación la semana pasada, para que este texto, que agrupa decenas de proyectos de ley y que tiene 664 artículos, entre en vigencia debe ser aprobado por el Congreso, porque establece en su mayoría medidas cuya índole (impositiva, penal, económica y de los partidos políticos) impide que sean legisladas por decreto, de acuerdo con la Constitución nacional._x000a__x000a_📌 Esta batería de medidas propuestas mediante un solo proyecto de ley ya había sido anunciada por Milei días antes de asumir en la Casa Rosada y este miércoles fue presentada formalmente por el ministro del Interior, Guillermo Francos, al presidente de la Cámara de Diputados, Martín Menem._x000a__x000a_🔎 Uno de los últimos artículos del proyecto incluye una artimañana administrativa: la aprobación del DNU 70/2023 que dictó Milei la semana y que dispone 366 medidas eludiendo el control de su contenido por parte del Congreso._x000a__x000a_✔️ Te compartimos en las imágenes algunos de los puntos claves de la Ley._x000a__x000a_#Cuchá #LeyÓmnibus"/>
    <s v="https://www.instagram.com/p/C1X_jOFxyzE/"/>
    <x v="0"/>
    <n v="0"/>
    <x v="153"/>
    <x v="4"/>
    <x v="56"/>
    <m/>
    <n v="7406"/>
    <n v="519"/>
    <n v="177"/>
    <n v="48"/>
    <n v="70"/>
    <n v="11"/>
    <n v="814"/>
    <n v="0.109910883067783"/>
    <n v="19"/>
  </r>
  <r>
    <s v="17946706532741160"/>
    <s v="📌 Uno de los proyectos que compone la Ley Ómnibus es el que plantea la venta de 41 empresas públicas argentinas, entre las  que hay cuatro que tienen su centro de actividades en Córdoba y otras tantas que están vinculadas a la provincia._x000a__x000a_📹 Una de las más conocidas son los Servicios de Radio y Televisión (SRT) de la Universidad Nacional de Córdoba. Funcionan desde 1958 y actualmente están compuestos por Canal 10, la señal digital Canal U, Radio Universidad, Nuestra Radio y el portal cba24n.com.ar._x000a__x000a_🧨 Otra de las empresas que figuran en el listado es Fabricaciones Militares, que tiene una de sus principales sedes en Río Tercero y otra en Villa María. Esta compañía fue fundada por iniciativa del General Manuel Savio en 1941. La sede riotercerense es famosa por el atentado que sufrió en 1995. Actualmente, Fabricaciones Militares exporta sus productos y abastece al mercado interno, dándole trabajo a unas 1400 personas._x000a__x000a_✈️ Asentada en la ciudad de Córdoba, la Fábrica Argentina de Aviones (FAdeA) fue la primera de su tipo en América Latina. Este polo de desarrollo industrial llegó a producir el primer avión militar a reacción diseñado y fabricado en Sudamérica (el Pulqui) y un caza excepcional (Pulqui II). A lo largo de su historia fabricó aviones bajo licencia y diseños propios._x000a__x000a_🧪 Dioxitek es una empresa radicada en la ciudad de Córdoba que se dedica a generar polvo de dióxido de uranio, que es utilizado para producir elementos combustibles que abastecen centrales nucleares. También fabrica fuentes selladas de Cobalto 60, que se usan para preservar alimentos, esterilizar insumos quirúrgicos para medicina, tratar residuos hospitalarios patogénicos y enfermedades cancerígenas._x000a__x000a_ℹ️ Por otra parte, hay empresas nacionales que tienen sedes o influyen directamente en Córdoba, como el Banco Nación o Ferrocarriles Argentinos. Pero entre ellas se destaca una: Nucleoeléctrica Argentina. Es, ni más ni menos, que la empresa que maneja las tres centrales nucleares del país, una de las cuales se encuentra en Embalse de Calamuchita. La energía nuclear es un recurso estratégico para el estado, por lo cuál llama la atención que pueda pasar a manos privadas._x000a__x000a_#Cuchá"/>
    <s v="https://www.instagram.com/p/C1ah0nDRlGJ/"/>
    <x v="1"/>
    <n v="0"/>
    <x v="154"/>
    <x v="5"/>
    <x v="222"/>
    <m/>
    <n v="6777"/>
    <n v="286"/>
    <n v="63"/>
    <n v="18"/>
    <n v="41"/>
    <n v="5"/>
    <n v="408"/>
    <n v="6.0203629924745497E-2"/>
    <n v="19"/>
  </r>
  <r>
    <s v="17849291754109050"/>
    <s v="La cordobesa Diana Mondino se encuentra en el centro de las críticas tras firmar el Decreto de Necesidad y Urgencia (DNU) que desregula la actividad financiera, pese a ser la accionista mayoritaria del banco Roela. De este modo, la titular del Ministerio de Relaciones Exteriores fue acusada por conflicto de intereses e incompatibilidad, ya que conflicto se produce una confrontación entre el interés público y los intereses privados de la funcionaria._x000a__x000a_Mondino posee el 49,61% de las acciones del banco Banco Roela. Su hermano, Guillermo Mondino, tiene el mismo capital y el otro 0,78% restante figura a titularidad de &quot;accionistas agrupados&quot;. Además, el hijo de Diana, Francisco Pendás, forma parte del directorio del banco como director suplente. El Banco Roela es conocido entre la gente como &quot;el banco de las inmobiliarias&quot;._x000a__x000a_El DNU favorece a las entidades financieras privadas porque elimina la gratuidad en la apertura de las cuentas sueldo y las extracciones de dinero para un trabajador. Además, quita el techo al interés punitorio por demoras en el pago de tarjetas de crédito y el tope de tasa que pagan los comercios. También deroga sanciones a las empresas que no informen la tasa de interés y abre la puerta a la privatización del Banco de la Nación Argentina._x000a__x000a_El Banco Roela fue adquirido por el padre de la canciller, Víctor Mondino, en 1961 cuando la entidad era una compañía financiera y no fue hasta 1978, durante la dictadura cívico militar, que obtuvo los permisos para convertirla en un banco. Diana Mondino fue presidenta del banco y también ocupó diversas posiciones dentro de la cúpula. _x000a__x000a_Esta polémica se suma a las numerosas discusiones que se abrieron tras la publicación de este decreto y que también tienen a Mondino como una de sus protagonistas. La norma que regula los DNU establece que todos los ministros deben encontrarse en territorio argentino a la hora de ejecutar su firma. De no estar presente, la misma se delega a otro miembro del gabinete que pone su norma en consideración. La canciller se encontraba en París al momento de la publicación de este decreto y su consentimiento fue dado de manera virtual, un acto que podría motivar la nulidad del mismo."/>
    <s v="https://www.instagram.com/p/C1ZYJngONRX/"/>
    <x v="1"/>
    <n v="0"/>
    <x v="154"/>
    <x v="5"/>
    <x v="223"/>
    <m/>
    <n v="6708"/>
    <n v="361"/>
    <n v="59"/>
    <n v="23"/>
    <n v="16"/>
    <n v="1"/>
    <n v="459"/>
    <n v="6.8425760286225407E-2"/>
    <n v="8"/>
  </r>
  <r>
    <s v="18220277413254700"/>
    <s v="Uno los 664 artículos que componen la “ley Ómnibus” que Milei envió al Congreso propone que los jueces utilicen una toga negra y un martillo durante las audiencias. Tal como vemos en las películas extranjeras. _x000a__x000a_El artículo 52 del proyecto, incluido en un anexo, establece que “el debate será dirigido por el juez que resulte designado, quien ejercerá todas las facultades de dirección, policía y disciplina del Código Procesal Penal Federal. El juez o jueza vestirá toga negra y usará un martillo para abrir y cerrar las sesiones o cuando resuelva una incidencia”. _x000a__x000a_El proyecto también establece que serán obligatoriamente juzgados por jurados todos los delitos que, en el Código Penal y en las leyes complementarias, tengan prevista una pena máxima en abstracto mayor a los cinco años de prisión o reclusión._x000a__x000a_En un contexto como el que estamos atravesando, cabe preguntarse cuál es la necesidad de modificar las vestimentas que usan los magistrados durante un juicio. ¿Es realmente importante o es una medida de distracción para apartar la atención sobre los verdaderos atropellos que propone esta ley?_x000a__x000a_#Cuchá"/>
    <s v="https://www.instagram.com/p/C1ZzyyvOegn/"/>
    <x v="1"/>
    <n v="0"/>
    <x v="154"/>
    <x v="5"/>
    <x v="19"/>
    <m/>
    <n v="3578"/>
    <n v="126"/>
    <n v="24"/>
    <n v="16"/>
    <n v="5"/>
    <m/>
    <n v="171"/>
    <n v="4.7792062604807201E-2"/>
    <n v="12"/>
  </r>
  <r>
    <s v="18050775925552360"/>
    <s v="🟣 A través de lo que se menciona como la &quot;Ley Ómnibus&quot;, el Gobierno propuso declarar la emergencia pública hasta el 31 de diciembre de 2025, lo que le permitiría al presidente Javier Milei auto-otorgarse facultades legislativas. Incluso ese plazo podrá ser prorrogado por el Poder Ejecutivo por dos años más._x000a__x000a_ℹ️ En el Artículo I del proyecto, se apunta que «la presente ley contiene delegaciones legislativas al Poder Ejecutivo nacional en materia económica, financiera, fiscal, social, previsional, de seguridad, defensa, tarifaria, energética, sanitaria y social, con especificación de las bases que habilitan cada materia comprendida y con vigencia durante el plazo específicamente previsto». En otras palabras, las acciones que el Ejecutivo considere de emergencia en los campos citados no deberán ser revisadas ni aprobadas por el Congreso de la Nación. Además, las normas que se dicten durante esta delegación serán permanentes al menos que se dicte lo contrario._x000a__x000a_✔️ El plazo de la ley para esta facultad extraordinaria es de dos años, con opción a extenderla por dos años más; es decir, puede terminar siendo por todo el mandato de Javier Milei._x000a__x000a_💬 Distintos constitucionalistas argentinos de renombre han señalado que la suma del poder público en una persona es inconstitucional. También sugieren que la Ley Ómnibus junto a los DNU anunciados hace unos días, lo que buscan es reformar la Constitución por vías indirectas sin seguir los procedimientos que prevé la misma._x000a__x000a_#Cuchá"/>
    <s v="https://www.instagram.com/p/C1cIjhcOzn9/"/>
    <x v="1"/>
    <n v="0"/>
    <x v="155"/>
    <x v="6"/>
    <x v="224"/>
    <m/>
    <n v="5234"/>
    <n v="172"/>
    <n v="28"/>
    <n v="18"/>
    <n v="9"/>
    <n v="1"/>
    <n v="227"/>
    <n v="4.3370271303018702E-2"/>
    <n v="10"/>
  </r>
  <r>
    <s v="17948533040737530"/>
    <s v="✒️ A través de una carta oficial enviada a los presidentes de Brasil, Rusia, India, China y Sudáfrica, el presidente de la nación Javier Milei formalizó la renuncia al bloque de los BRICS. Cabe resaltar que Argentina se iba a incorporar como miembro pleno desde el primero de enero de 2024._x000a__x000a_👉 Esta decisión representa un alejamiento geopolítico de nuestros principales socios comerciales, Brasil y China. A su vez, Milei ya había manifestado el rechazo a formar parte del bloque, argumentando que “nuestro alineamiento de geopolítica es Estados Unidos e Israel. Nosotros no nos vamos a alinear con comunistas&quot;._x000a__x000a_🤝 El BRICS, fundado en junio de 2009, está conformado por las cinco naciones económicas emergentes más poderosas del planeta, las cuales representan más del 40% de la población mundial y cuentan con un desarrollo de PIB (Producto Interno Bruto) de gran crecimiento en los últimos años. _x000a__x000a_📈 Según diversos análisis económicos, para el año 2050 se estipula que este bloque comercial será el más poderoso del mundo, desplazando a EEUU y la Unión Europea. _x000a__x000a_#Cuchá"/>
    <s v="https://www.instagram.com/p/C1cTp7KOlkX/"/>
    <x v="1"/>
    <n v="0"/>
    <x v="155"/>
    <x v="6"/>
    <x v="225"/>
    <m/>
    <n v="4626"/>
    <n v="176"/>
    <n v="26"/>
    <n v="33"/>
    <n v="6"/>
    <m/>
    <n v="241"/>
    <n v="5.2096843925637702E-2"/>
    <n v="11"/>
  </r>
  <r>
    <s v="18009339107174630"/>
    <s v="🌱🤝 A contramano de la intensidad propia de las grandes ciudades, diferentes grupos de vecinos fueron construyendo espacios de cultivo en diferentes barrios de Córdoba. Asociados en la Red de Huertas Comunitarias, estos emprendimientos comparten saberes y experiencias, y articulan el trabajo para proponer a la comunidad otras formas de vincularse con el entorno. _x000a__x000a_🌆🌿 Lo primero que asombra es el hecho de descubrir que en las ciudades sí hay espacios para el cultivo de alimentos y plantas con diferentes finalidades. _x000a__x000a_🍅🌽 Con el fin de proponer otras maneras de producir y consumir, sin agro tóxicos y en contraste con los modelos hegemónicos de explotación de la tierra, en las huertas comunitarias la producción agroecológica se establece como un principio básico. La soberanía alimentaria se rige como guía para cada uno de los vecinos que se acercan a colaborar y compartir el trabajo y sus frutos. _x000a__x000a_¿Dónde acercarse a conocer estas propuestas y comprar sus productos?_x000a__x000a_🛒 Las huertas comunitarias tienen su propio sistema de ventas, que puede ser en los lugares donde trabajan o en las ferias agroecológicas de la ciudad 💚 _x000a__x000a_👉 Algunas de las huertas son:_x000a__x000a_El Sol: Mariano Frageiro 5000, en barrio Juan B. Justo._x000a_El Canal: Jujuy 3400, en barrio Alta Córdoba._x000a_En Vías de Soberanía: Lopez de Vega y las vías, en barrio Alta Córdoba._x000a_La Costa: Costanera y Hualfin, en barrio Providencia._x000a_Colibrí: Juan Larrea 1888, en barrio Junior._x000a_Huerta y Fracaso: Suipacha y Pasaje Nores, en barrio Pueyrredón._x000a_El Zapallal: Pasaje Verna 139, en barrio Alberdi. _x000a__x000a_👉 Podés encontrar sus productos en las ferias agroecológicas de la ciudad:_x000a__x000a_🌞 Sábados de 9 a 14hs en Ciudad Universitaria 🛍️ _x000a_🏡 Miércoles de 18 a 21hs en Alberdi (Pje. Aguaducho) 🌳"/>
    <s v="https://www.instagram.com/p/C1mPaCLspyl/"/>
    <x v="1"/>
    <n v="0"/>
    <x v="156"/>
    <x v="3"/>
    <x v="226"/>
    <m/>
    <n v="4891"/>
    <n v="437"/>
    <n v="110"/>
    <n v="6"/>
    <n v="76"/>
    <n v="9"/>
    <n v="629"/>
    <n v="0.12860355755469199"/>
    <n v="8"/>
  </r>
  <r>
    <s v="17962980125566450"/>
    <s v="La Cámara Nacional del Trabajo dictó una medida cautelar para suspender la aplicación de lo dispuesto en el capítulo laboral del Decreto de Necesidad y Urgencia 70/23. El tribunal de feria hizo lugar a un amparo presentado por la CGT, donde cuestionaba la constitucionalidad del megadecreto y reclamaba por la violación de los derechos de los trabajadores. _x000a__x000a_En materia laboral, el DNU llevaba el período de prueba de tres a ocho meses, limitaba el derecho a huelga de los trabajadores, incorporaba causales de despido y cambiaba el sistema de indemnizaciones, entre otras medidas que desregulaban el mercado laboral. Los jueces argumentaron que “los propios considerandos de dicho DNyU traducen -al menos en lo que respecta a la materia laboral- que no se evidenciaría objetivamente la ‘necesidad’ de adoptar tan numerosas medidas. Lo cierto y jurídicamente relevante es que no se avizorarían las que se alegan constituyan razones de ‘urgencia’ para eludir la debida intervención del Poder Legislativo en lo que hace a la legislación de fondo”._x000a__x000a_Los magistrados indicaron también que Milei podría haber convocado al Congreso a sesiones extraordinarias para debatir las cuestiones que modificó por decreto. “El dictado de medidas legislativas excepcionales por parte del poder administrador solo podría justificarse en un claro caso de emergencia que no se advierte configurada siquiera a través de lo invocado en los propios considerandos del DNyU analizado”. _x000a__x000a_Luego de conocerse la decisión, Hector Daer, secretario de la CGT, compartió un comunicado que celebra la medida y ratificó el paro general convocado para el 24 de enero. “Con organización, unidad y compromiso, desde la CGT hemos logrado frenar el intento de reforma laboral propuesto en el DNU. No nos vencerán mientras permanezcamos unidxs”. _x000a__x000a_#Cuchá"/>
    <s v="https://www.instagram.com/p/C1puSqGR6tP/"/>
    <x v="1"/>
    <n v="0"/>
    <x v="157"/>
    <x v="4"/>
    <x v="227"/>
    <m/>
    <n v="3648"/>
    <n v="297"/>
    <n v="10"/>
    <n v="2"/>
    <n v="3"/>
    <m/>
    <n v="312"/>
    <n v="8.55263157894737E-2"/>
    <n v="16"/>
  </r>
  <r>
    <s v="17865950301058050"/>
    <s v="Un 4 de enero falleció Roberto Sánchez Ocampo, más conocido como Sandro, uno de los más grandes ídolos de la música latinoamericana. Fue tornero, aprendiz de joyero y vendedor de damajuanas de vino. Su inicio en la música fue de la mano del rock and roll, siendo uno de los primeros exponentes en el país. &quot;Yo me nutrí con el rock. Gracias al rock dejé las calles y agarré una guitarra. El rock me salvó&quot;. _x000a__x000a_En 1963 grabó su primer disco y comenzó a hacerse conocido. Como una suerte de Elvis criollo, su vestimenta y sus movimientos escénicos despertaron todo tipo de polémica en la época. Esto provocó la reacción de personas influyentes que pretendían excluir al cantante de la televisión._x000a__x000a_Un dato que pocos conocen es que con el dinero que comenzó a ganar con sus actuaciones y discos, Sandro alquiló en 1966 el local La Cueva, lugar fundacional del rock nacional._x000a__x000a_Para su cuarto álbum comienza a notarse un cambio de orientación musical hacia ritmos más latinos. Como baladista se transformó en un ídolo masivo y popular. Su éxito de desplegó por todo Latinoamérica e incluso Estados Unidos, lo que le valió el apodo de &quot;Sandro de América&quot;. Le aportó a la balada temáticas y ritmos extraídos del rock, que la hicieron atractiva para los jóvenes de los sectores más populares, especialmente para las mujeres. Las fanáticas llegaron a ser tan importantes como él mismo, devolviendo en sus presentaciones un clima de desenfreno y sexualidad. _x000a__x000a_En paralelo, en 1969 protagonizó su primera película “Quiero llenarme de ti”, que fue un éxito e inauguró otra faceta del artista. Interrumpió la filmación de su cuarto film para viajar a Nueva York y actuar en el Madison Square Garden, convirtiéndose en el primer cantante latino en cantar allí. También fue el primero en cantar en el Luna Park, hasta entonces exclusivamente boxístico._x000a__x000a_Para la década del 80' fue bajando el ritmo de sus presentaciones. En 1998 se supo que padecía una grave enfermedad ocasionada por su adicción al tabaco. En 2010 falleció, a sus 64 años y tras 8 meses de internación. A lo largo de su carrera, Sandro editó más de 50 discos, grabó 16 películas y obtuvo múltiples premios en todo el continente._x000a__x000a_#Cuchá #Sandro"/>
    <s v="https://www.instagram.com/p/C1roEjeOdWo/"/>
    <x v="1"/>
    <n v="0"/>
    <x v="158"/>
    <x v="5"/>
    <x v="228"/>
    <m/>
    <n v="2088"/>
    <n v="113"/>
    <n v="4"/>
    <n v="0"/>
    <n v="2"/>
    <m/>
    <n v="119"/>
    <n v="5.6992337164751002E-2"/>
    <n v="10"/>
  </r>
  <r>
    <s v="17941093922667240"/>
    <s v="🌤️ Celeste Saulo fue designada para asumir como secretaria general de de la Organización Meteorológica Mundial, más conocida por sus siglas OMM, un organismo que depende de las Naciones Unidas. Desde el 1 de enero, la exdirectora del Servicio Meteorológico Nacional es la primera mujer y primera sudamericana en ocupar el máximo puesto en el organismo y aseguró que quiere dar prioridad a los países más vulnerables ante la aceleración del cambio climático y el aumento de los fenómenos extremos._x000a__x000a_📖 Saulo se graduó en la carrera de Ciencias de la atmósfera de la Facultad de Ciencias Exactas y Naturales de la Universidad de Buenos Aires. Luego, fue docente en esa facultad e investigadora del Conicet. En 2014 se convirtió en la primera mujer en ser directora del Servicio Meteorológico Nacional. En 2023 ganó un Premio Konex Diploma al Mérito._x000a__x000a_💬 “Viniendo del Sur Global, soy plenamente consciente de la necesidad de esforzarse por priorizar las necesidades de los más vulnerables” afirmó Saulo, quien se comprometió a trabajar para que todos los Estados tengan un sistema de alerta temprana de tormentas, huracanes, nevadas u otros fenómenos que pueden provocar desastres ambientales. Hoy un 50 por ciento de los países aún no lo poseen._x000a__x000a_#Cuchá"/>
    <s v="https://www.instagram.com/p/C1vONtfxIrc/"/>
    <x v="1"/>
    <n v="0"/>
    <x v="159"/>
    <x v="6"/>
    <x v="13"/>
    <m/>
    <n v="3521"/>
    <n v="167"/>
    <n v="5"/>
    <n v="1"/>
    <n v="5"/>
    <m/>
    <n v="178"/>
    <n v="5.0553819937517799E-2"/>
    <n v="19"/>
  </r>
  <r>
    <s v="18048210688510368"/>
    <s v="Con la suba del 27% del combustible, el precio de la nafta y el gasoil se acerca al valor histórico de un dólar. Con una inflación cerca del 30% en diciembre, el aumento del combustible impacta directamente en todos los servicios, actividades y precios. _x000a__x000a_Según Santiago Manoukian, economista en jefe de Ecolatina, por cada 10 puntos que suben los combustibles, se suma 0,4% al Indice de Precios al Consumidor (IPC) del mes. Los bienes más afectados son los que tienen mayor costo logístico: los productos de consumo masivo que se encuentran en las góndolas de supermercados y almacenes. “El combustible define el costo de logística y eso impacta en el valor de todo. Es inevitable que se traslade”, planteó Eduardo Buzzi, extitular de la Federación Agraria Argentina (FAA), quien puntualizó que esto se verá especialmente en el sector de alimentos procesados, pero también en frutas, verduras, carnes y lácteos. El impacto también se refleja en el transporte público, el turismo y otros sectores._x000a__x0009__x000a_Para el presidente de Industriales Pymes Argentinos (IPA), Daniel Rosato, el último aumento de los combustibles significa un problema muy grave para todo el sector. “Las subas generan variables de precios difíciles de comprender, además de especulación, lo que se traduce en aumentos permanentes sobre los productos”. _x000a__x000a_Los aumentos, ocurridos en medio de una notable aceleración de la inflación, tuvieron repercusiones en el consumo de la nafta. Algunas petroleras privadas experimentaron una caída de casi el 10% en diciembre, en comparación con el mismo mes de 2022. _x000a__x000a_#Cuchá"/>
    <s v="https://www.instagram.com/p/C1u-kaFR6Dw/"/>
    <x v="1"/>
    <n v="0"/>
    <x v="159"/>
    <x v="6"/>
    <x v="229"/>
    <m/>
    <n v="1539"/>
    <n v="45"/>
    <n v="0"/>
    <n v="0"/>
    <n v="1"/>
    <m/>
    <n v="46"/>
    <n v="2.9889538661468502E-2"/>
    <n v="17"/>
  </r>
  <r>
    <s v="18017172418993752"/>
    <s v="ℹ️ Los contratos dados de baja por el Gobierno provincial alcanzarían la cifra de 3500, siendo el sector de la salud uno de los más afectado con despedidos a lo largo de toda la provincia. Los gremios estatales de la provincia rechazaron la baja de contratos, emitieron un fuerte comunicado y se mantienen en estado de alerta. _x000a__x000a_🏥 Este miércoles algunos hospitales provinciales, como el Hospital Misericordia de la capital, se encontraban en &quot;estado de conflicto&quot;. Entre las bajas hay médicos, enfermeros, kinesiólogos, trabajadores sociales, la gran mayoría con muchos años de antigüedad._x000a__x000a_✔️ A esto se suma que el sector de discapacidad entró en “estado de alerta y movilización”. Con la amenaza de una inminente suspensión de prestaciones, los trabajadores del área de discapacidad de Córdoba elevaron su reclamo por su estado de precarización y por la falta de aumentos acordes a la inflación de los aranceles profesionales. Los conflictos se extienden a áreas como la SeNAF y las Agencias Córdoba Cultura, Joven, Turismo y Deportes. _x000a__x000a_📌 Ante esta situación, los gremios estatales emitieron un comunicado conjunto. El documento lleva la firma del SEP, SELC, UEPC, Suoem, ACEC (Casinos), Judiciales, Lotería, Luz y Fuerza, UPS, Músicos, APSE, Federación de Municipales, Asociación Bancaria, Ademe, Sadop, AMET, Gráficos, Sivialco, ATSA y Sipos. Por su parte, ATE (Asociación de Trabajadores del Estado, CTA) convocó a un paro para el 9 de enero. _x000a__x000a_#Cuchá"/>
    <s v="https://www.instagram.com/p/C1wyfAzOkf3/"/>
    <x v="1"/>
    <n v="0"/>
    <x v="160"/>
    <x v="0"/>
    <x v="230"/>
    <m/>
    <n v="8571"/>
    <n v="450"/>
    <n v="142"/>
    <n v="30"/>
    <n v="36"/>
    <n v="11"/>
    <n v="658"/>
    <n v="7.6770505191926297E-2"/>
    <n v="10"/>
  </r>
  <r>
    <s v="18409541872001992"/>
    <s v="🦕 Un equipo de paleontólogos del CONICET dio a conocer el hallazgo de una nueva especie de dinosaurio herbívoro de cuello largo, en la provincia de Neuquén. El espécimen fue bautizado como Sidersaura marae, y se trataba de un cuadrúpedo que tenía una larga cola._x000a__x000a_ℹ️ Los restos fósiles, correspondientes a cuatro ejemplares diferentes, fueron descubiertos en Cañadón de Las Campanas, localidad ubicada a 20 kilómetros de Villa El Chocón. Las rocas de la Formación Huincul que afloran en la localidad neuquina corresponden a comienzos del Cretácico Superior y tienen una antigüedad estimada de entre 96 y 93 millones de años._x000a__x000a_✅ Sidersaura era un dinosaurio rebaquisáurido (Rebbachisauridae). Estos dinosaurios se caracterizaban por sus hocicos anchos tipo pato, que les facilitaban alimentarse de la vegetación baja, y por los huesos de su columna vertebral rellenos de espacios con aire (como en las aves), que les daban un peso mucho menor del esperable. La localidad de Cañadón de las Campanas es una de las áreas paleontológicas más abundantes en rebaquisáuridos a nivel mundial._x000a__x000a_🟢 Aunque los rebaquisáuridos no se distinguían por su gran tamaño, Sidersaura es la especie más grande de la familia, con una masa estimada de 15 toneladas y una longitud de entre 18 y 20 metros. Entre los restos hallados se encuentran vértebras de la zona sacra y la cola en parcial articulación, huesos de las extremidades posteriores, partes del cráneo y vértebras sueltas de la cola._x000a__x000a_📌 La imagen es la reconstrucción digital de los Sidersaura marae._x000a__x000a_#Cuchá"/>
    <s v="https://www.instagram.com/p/C1xmkmOxjtk/"/>
    <x v="1"/>
    <n v="0"/>
    <x v="160"/>
    <x v="0"/>
    <x v="231"/>
    <m/>
    <n v="1702"/>
    <n v="63"/>
    <n v="3"/>
    <n v="0"/>
    <n v="0"/>
    <m/>
    <n v="66"/>
    <n v="3.8777908343125701E-2"/>
    <n v="18"/>
  </r>
  <r>
    <s v="18125858653322100"/>
    <s v="📌 En medio de la polémica por las numerosos despidos en distintas áreas del Estado provincial, los sindicatos denuncian que se ha cesanteado a  directivos y delegados gremiales, sin que se respeten los fueros y violando el derecho de tutela sindical._x000a__x000a_🔎 Puntualmente, el reclamo es por el despido de un dirigente y dos delegados del SEP (Sindicato de Empleados Públicos), dos de ATSA (Asociación de Trabajadores de la Sanidad), un integrante de la comisión directiva de SIVIALCO (Sindicato Vial Córdoba) y un directivo del Sindicato de Músicos._x000a__x000a_ℹ️ En un comunicado conjunto, las organizaciones gremiales vinculadas al sector público, rechazan la baja masiva e indiscriminada de contratos desatada por el gobierno provincial y exigen que se respete la tutela sindical. En particular, resaltan que se está violando la legislación laboral, infringiendo el artículo 48 de la Ley 23.551 que específicamente protege a los delegados gremiales y dirigentes de comisiones directivas._x000a__x000a_❗ Además, exigen la reincorporación inmediata de los despedidos, el cumplimiento del acuerdo salarial vigente hasta el 31 de enero y la urgente firma del decreto de continuidad de la suspensión del diferimiento en el cobro de los aumentos para las y los jubilados provinciales._x000a__x000a_▶️ Por último, vuelven a manifestar el rechazo al aumento de los aportes a APROSS y los incrementos en los descuentos para la Caja de Jubilaciones._x000a__x000a_#Cuchá"/>
    <s v="https://www.instagram.com/p/C1zeZviOfT5/"/>
    <x v="1"/>
    <n v="0"/>
    <x v="161"/>
    <x v="1"/>
    <x v="88"/>
    <m/>
    <n v="8129"/>
    <n v="554"/>
    <n v="100"/>
    <n v="33"/>
    <n v="17"/>
    <n v="16"/>
    <n v="704"/>
    <n v="8.66035182679296E-2"/>
    <n v="11"/>
  </r>
  <r>
    <s v="17858494119056620"/>
    <s v="📈 Desde el primer día de este año, los contribuyentes del Monotributo se enfrentan a un aumento significativo del 110% en las escalas de facturación, según las nuevas categorías establecidas por la AFIP. Esta modificación impacta directamente en las cuotas mensuales que deberán abonar los monotributistas. _x000a__x000a_📌 Los contribuyentes tendrán que efectivizar la primera recategorización del año, que cuenta con el lunes 22 de enero como fecha límite para hacer el trámite. Mediante esta recategorización, los monotributistas deben confirmar o modificar su categoría, de acuerdo con su nivel de facturación registrado en los últimos 12 meses._x000a__x000a_ℹ️ Así quedan las escalas y las cuotas desde ahora: _x000a__x000a_🔹 Categoría A: el tope anual de facturación pasará a $2.108.288,22. La cuota queda en $12.128,39._x000a_🔹 Categoría B: el tope anual de facturación pasa a $3.133.941,71. La cuota queda en $13.571,75._x000a_🔹 Categoría C: el tope anual de facturación pasa a $4.387.518,35. La cuota queda en $15.241,42._x000a_🔹 Categoría D: el tope anual de facturación pasa a $5.449.094,70. La cuota queda en $19.066,46._x000a_🔹 Categoría E: el tope anual de facturación pasa a $6.416.528,89. La cuota queda en $24.526,43._x000a_🔹 Categorías F: el tope anual de facturación pasa a $8.020.661,11. La cuota queda en $29.223,11._x000a_🔹 Categoría G: el tope anual de facturación pasa a $9.624.793,31. La cuota queda en $33.439,61._x000a_🔹 Categoría H: el tope anual de facturación pasa a $11.916.410,77. La cuota queda en $56.402,68._x000a_🔹 Categoría I: el tope anual de facturación pasa a $13.337.213,57. La cuota queda en $81.121,96._x000a_🔹 Categoría J: el tope anual de facturación pasa a $15.285.088,45. La cuota queda en $93.619,47._x000a_🔹 Categoría K: el tope anual de facturación pasa a $16.957.969,16. La cuota queda en $106.964,65._x000a__x000a_#Cuchá"/>
    <s v="https://www.instagram.com/p/C10OO7PR8XV/"/>
    <x v="1"/>
    <n v="0"/>
    <x v="161"/>
    <x v="1"/>
    <x v="150"/>
    <m/>
    <n v="2835"/>
    <n v="51"/>
    <n v="13"/>
    <n v="1"/>
    <n v="9"/>
    <m/>
    <n v="74"/>
    <n v="2.6102292768959399E-2"/>
    <n v="18"/>
  </r>
  <r>
    <s v="17886153230920910"/>
    <s v="Luego de las intensas lluvias que se registraron en Córdoba, ya son cuatro los socavones que se abrieron en distintos puntos de la ciudad. El primero ocurrió en la víspera de Año Nuevo, cuando se abrió un agujero de 30 metros de profundidad sobre la avenida Vélez Sársfield, a la altura del desarrollo inmobiliario Pocito. El hundimiento tuvo como causa la construcción de un muro de contención de la obra que debilitó una boca de tormenta, que cedió ante el gran volumen de agua de lluvia. _x000a__x000a_El segundo socavón fue durante la madrugada del 1 de enero, cuando la intensa lluvia hizo que cediera el asfalto en barrio Ducasse, frente al Parque Las Heras, donde hay una obra en construcción. La filtración de agua generó un huevo de grandes dimensiones, que incluso imposibilitó la circulación de los vecinos del sector. _x000a__x000a_El sábado 6 la avenida Vélez Sársfield volvió a ceder, en esta oportunidad en la intersección con la calle Lázaro Langer, cerca de la rotonda de barrio Las Flores. Parte del asfalto se desplomó y generó un enorme cráter. _x000a__x000a_El cuarto socavón apareció hoy en una de las colectoras de avenida Circunvalación, a la altura del Camino San Carlos, en la zona sur de la ciudad. El agua hizo ceder parte del asfalto, se desbordó el canal de desagüe e inundó parte de las fábricas que se encuentran a la vera de la ruta. El hundimiento dejó expuesto un caño de gas, que por el momento no registra pérdidas. _x000a__x000a_El secretario de Seguridad Ciudadana, Claudio Vignetta, indicó que “hay que considerar que en estos ocho días precipitó más que en los seis meses anteriores. Han sido fenómenos muy localizados y con mucha cantidad de agua que eso pudo haber generado un socavón por debajo. El funcionario expresó también que por la intensa lluvia “van a surgir inconvenientes de este tipo, ya que el agua va buscando ingresar en la tierra y produce esto”. _x000a__x000a_#Cuchá"/>
    <s v="https://www.instagram.com/p/C12qkCexFHo/"/>
    <x v="1"/>
    <n v="0"/>
    <x v="162"/>
    <x v="2"/>
    <x v="232"/>
    <m/>
    <n v="7365"/>
    <n v="425"/>
    <n v="52"/>
    <n v="9"/>
    <n v="10"/>
    <n v="1"/>
    <n v="496"/>
    <n v="6.7345553292600099E-2"/>
    <n v="17"/>
  </r>
  <r>
    <s v="18041075311625352"/>
    <s v="✅ El municipio de Capilla del Monte comunicó que el jueves pasado comenzó el cierre del basural a cielo abierto en la localidad. Se trata de un paso significativo hacia la mejora ambiental y la calidad de vida de vida de los vecinos de la zona, que desde hace años se quejaban por la situación del lugar._x000a__x000a_♻️ El basural se había transformado en una demanda histórica para los habitantes de la localidad, e incluso había sido objeto de campañas y movilizaciones. Además de la acumulación de residuos sin control, que generaban enormes focos de contaminación, eran habituales las quemas que llegaron a provocar incendios._x000a__x000a_📌 La primera medida consistió en el traslado de los residuos sólidos urbanos generados en la ciudad hacia la planta de tratamiento ubicada en Cosquín. El intendente Fabricio Díaz solicitó colaboración a los vecinos con la utilización de métodos de reciclaje, creación de composteras y reducción de residuos. A su vez, recalcó la importancia que tiene el respetar los días, modalidades y horarios de recolección._x000a__x000a_🟢 Este primer paso es parte del Plan GIRSU (Gestión Integral de Residuos Sólidos Urbanos), diseñado por el municipio y que consta de diversas acciones como la construcción de un Centro Verde y Nodo de Economía Circular, un Centro de Chipeo, una Estación de Transferencia y Campañas Educativas y de Concientización._x000a__x000a_#Cuchá"/>
    <s v="https://www.instagram.com/p/C12GhQeuuXV/"/>
    <x v="1"/>
    <n v="0"/>
    <x v="162"/>
    <x v="2"/>
    <x v="233"/>
    <m/>
    <n v="4332"/>
    <n v="304"/>
    <n v="23"/>
    <n v="2"/>
    <n v="4"/>
    <n v="1"/>
    <n v="333"/>
    <n v="7.6869806094182799E-2"/>
    <n v="12"/>
  </r>
  <r>
    <s v="18015789818042872"/>
    <s v="🚲 Se trata de un proyecto social articulado entre los vecinos y el municipio de Ucacha, una localidad ubicada al sur de la provincia. La idea fue presentada por un vecino de la zona y tiene como propósito recuperar y reciclar los rodados que estén en desuso, para luego acondicionarlos y ubicarlos en espacios públicos._x000a__x000a_➡️ El objetivo es crear un centro de bicicletas públicas para que los vecinos puedan trasladarse por diversos puntos de la ciudad. 🚴‍♂️ A su vez, desde el municipio se está invirtiendo en la obra de ciclovía para facilitar el traslado interno. _x000a__x000a_En este marco, la idea a futuro del proyecto es contar con tres postas o estaciones donde se coloquen unas 15 o 20 bicicletas, distribuidas en diversos puntos del pueblo. ✅️_x000a__x000a_#Cuchá"/>
    <s v="https://www.instagram.com/p/C15VlBRRZLc/"/>
    <x v="1"/>
    <n v="0"/>
    <x v="163"/>
    <x v="3"/>
    <x v="234"/>
    <m/>
    <n v="3583"/>
    <n v="183"/>
    <n v="20"/>
    <n v="1"/>
    <n v="3"/>
    <m/>
    <n v="207"/>
    <n v="5.7772816075914002E-2"/>
    <n v="18"/>
  </r>
  <r>
    <s v="17849510277114020"/>
    <s v="🔄 Durante la tercera edición de la Cumbre Mundial de Economía Circular en el Complejo Ferial Córdoba, Mundo Circularis destacó entre los 70 stands al presentar su producto estrella: durmientes de plástico para trenes. La empresa, con dos plantas en el parque industrial de Montecristo, se dedica al procesamiento y moldeado de residuos plásticos para fabricar durmientes, que pesan 80 kilos cada uno. 🚆_x000a__x000a_♻️ Estos durmientes se producen utilizando material recopilado de diversos artículos plásticos, como fuentes, tapas, film, nylon, envases, bidones, tapitas, etiquetas, envoltorios y potes. Con una vida útil estimada de 50 años y la posibilidad de reciclarse nuevamente, la empresa se compromete a fabricar 100 mil unidades en tres años._x000a__x000a_🌎 El proyecto tiene como objetivo rehabilitar el recorrido de Belgrano Cargas, abarcando provincias clave para la economía argentina. Las primeras unidades ya se colocaron en la estación de Rosario. Esta iniciativa se alinea con los principios de Compras Públicas Sustentables, promoviendo la adquisición de insumos amigables con el ambiente._x000a__x000a_👥💚 Los durmientes cumplen con normativas de resistencia al paso del tren, condiciones ambientales y una vida útil de 50 años, siendo reciclables. Utilizar plástico en lugar de Quebracho Colorado, una especie en peligro de extinción, permite una producción más abundante. Empresas como Tarjeta Naranja, Banco de Córdoba, Aeropuertos 2000, FAdeA, Grido y Vanoli colaboran con el proyecto, contribuyendo a la economía circular._x000a__x000a_👜 Además de durmientes, Mundo Circularis fabrica productos de marroquinería, como bolsos, carteras y riñoneras, mediante el reciclado de diversas telas. Este enfoque sostenible cuenta con el respaldo de importantes empresas, consolidando la contribución al reciclaje y la economía circular en la región 🌐"/>
    <s v="https://www.instagram.com/p/C14Lem4BPm9/"/>
    <x v="1"/>
    <n v="0"/>
    <x v="163"/>
    <x v="3"/>
    <x v="235"/>
    <m/>
    <n v="3527"/>
    <n v="147"/>
    <n v="7"/>
    <n v="1"/>
    <n v="2"/>
    <n v="1"/>
    <n v="157"/>
    <n v="4.4513751063226498E-2"/>
    <n v="7"/>
  </r>
  <r>
    <s v="18013740059111780"/>
    <s v="😍 En un hecho histórico, una jueza de Corrientes consideró a un perro como “ser sintiente” y dictó un régimen de visitas especial para sus cuidadores. La cautelar fue solicitada por el Instituto de Derecho Animal del Colegio de Abogados ante el juzgado de Familia. _x000a__x000a_🐶 Se trata de “Pope”, un perro salchicha que fue adoptado por una pareja correntina. Luego de separarse la mascota quedó a cargo de uno de sus dueños, hasta que la expareja reclamó seguir viendo al can y acudió a la justicia. La cautelar dictada por la jueza prevé un régimen de visitas, en donde “Pope” pasará los fines de semana con la mujer._x000a__x000a_⚖️ Desde el Colegios de Abogados celebraron la cautelar a través de las redes sociales: “Es el primero a nivel país, lo cual significa un importante avance en el reconocimiento de derechos a los animales no humanos y su tratamiento como seres sintientes”. En este contexto, la pareja deberá mantener este régimen de visitas hasta la audiencia definitiva que se llevará a cabo el 7 de marzo de 2024._x000a__x000a_#Cuchá"/>
    <s v="https://www.instagram.com/p/C18CWrpRWjS/"/>
    <x v="1"/>
    <n v="0"/>
    <x v="164"/>
    <x v="4"/>
    <x v="86"/>
    <m/>
    <n v="5194"/>
    <n v="307"/>
    <n v="64"/>
    <n v="1"/>
    <n v="9"/>
    <m/>
    <n v="381"/>
    <n v="7.3353869849826697E-2"/>
    <n v="19"/>
  </r>
  <r>
    <s v="17847942525132650"/>
    <s v="En diálogo con el diario italiano La Stampa, el cardenal argentino Víctor “Tucho” Fernández reveló que recibió amenazas en tres oportunidades, luego de la publicación del documento que firmó junto con el papa Francisco a fines de 2023, donde se avalaban las bendiciones a parejas homosexuales. _x000a__x000a_La Declaración Fiducia Supplicans posibilita las “bendiciones de parejas en situaciones irregulares y de parejas del mismo sexo, cuya forma no debe encontrar ninguna fijación ritual por parte de las autoridades eclesiásticas, para no producir confusión con la bendición propia del sacramento del matrimonio”. Posteriormente, sectores conservadores de todo el mundo rechazaron la publicación, tildándola de blasfema. “Me llegaron tres veces mensajes de amenaza: ‘Te destruiremos’”, dice Fernández. “Para mí, sin embargo, un sacrilegio o una blasfemia sería recibir la comunión con odio en el corazón, o aceptar que un ser humano sea encarcelado o asesinado sólo por su orientación sexual, o vivir en paz mientras otros sufren hasta la muerte. Estas actitudes son una grave ofensa al Dios del amor”, agrega._x000a__x000a_“La declaración invita a todos los fieles a confiar en la ayuda de Dios, no sólo para seguir adelante sino también para responder mejor a su voluntad. Por eso se busca la bendición. Y para los sacerdotes es evangélico porque les insta a reflejar en sus actitudes las de Jesús delante de la gente, acogiendo, abrazando. Si se trata de una pareja irregular, hacer una oración por las dos personas pidiendo salud, paz, protección es evangélico. Y luego una señal de la cruz en la frente de cada uno de los dos, eso también es evangélico. La bendición es siempre la oportunidad de anunciar a Cristo, su infinita ternura. No encuentro ningún argumento para decir que estas cosas no son evangélicas”, explica el cardenal. _x000a__x000a_#Cuchá"/>
    <s v="https://www.instagram.com/p/C197xKGOQdE/"/>
    <x v="1"/>
    <n v="0"/>
    <x v="165"/>
    <x v="5"/>
    <x v="236"/>
    <m/>
    <n v="3006"/>
    <n v="93"/>
    <n v="16"/>
    <n v="1"/>
    <n v="3"/>
    <m/>
    <n v="113"/>
    <n v="3.7591483699268097E-2"/>
    <n v="13"/>
  </r>
  <r>
    <s v="18019063447978592"/>
    <s v="El legislador provincial Mariano Lorenzo, referente del Movimiento Evita Córdoba, compartió un comunicado en el que la organización rechaza el DNU y la ley ómnibus que impulsa Milei. Además, pide que los diputados por Córdoba analicen con exactitud las consecuencias de ambas disposiciones. _x000a__x000a_“Nos encontramos en un momento difícil para las argentinas y los argentinos, donde los alimentos, las garrafas de gas y el transporte público aumentan día a día. El índice de inflación de alimentos en diciembre fue casi el 30%, sin expectativas de que baje, ni se genere una regulación en los precios. Estos proyectos presentados e impulsados por el Gobierno de Javier Milei muestran un profundo retroceso para nuestro país a partir de los arrasantes cambios en materia económica, impositiva, financiera, sanitaria, administrativa, energética, previsional y laboral, social, educativa, seguridad y electoral. Las pretensiones refundacionales del Estado que conllevan los puntos de esta Ley, siempre fueron perjudiciales y significaron una quita de derechos para nuestro pueblo”, expresa la nota. _x000a__x000a_“En el balotaje, la sociedad argentina eligió la propuesta de Javier Milei y Victoria Villarruel, pero también la misma sociedad eligió una composición de una cámara totalmente repartida que obliga a los diputados y senadores nacionales a poner límites en lo que se considere un atropello a la vida constitucional, republicana y democrática. En este sentido, es imprescindible que los diputados ocupen el lugar para el que fueron elegidos y deberán junto al oficialismo encontrar los canales de diálogos necesarios sin dejar pasar por alto ningún tipo de avasallamiento. El 56% de los votos que sacó Milei en el balotaje no le da derecho, ni el poder absoluto para hacer lo que quiera con la Argentina, y con los derechos constitucionales de toda la Patria”, agrega. _x000a__x000a_“Como representante de las organizaciones sociales y sectores más populares de Córdoba tengo el compromiso desde la banca en la Legislatura provincial atender los reclamos y colaborar para dar soluciones que peleen la crisis que estamos viviendo y que se agudizará en los próximos meses”._x000a__x000a_Leé la nota completa en nuestra web, cucha.com.ar."/>
    <s v="https://www.instagram.com/p/C2BTB78RsYi/"/>
    <x v="1"/>
    <n v="0"/>
    <x v="166"/>
    <x v="6"/>
    <x v="237"/>
    <m/>
    <n v="4714"/>
    <n v="348"/>
    <n v="11"/>
    <n v="25"/>
    <n v="3"/>
    <n v="2"/>
    <n v="387"/>
    <n v="8.2095884599066596E-2"/>
    <n v="20"/>
  </r>
  <r>
    <s v="17941357370773810"/>
    <s v="Diego Schwartzman es el primer invitado al cuadro principal del Córdoba Open. 🎾 El ex número 8 del ranking mundial y finalista de la edición 2020 mantendrá una asistencia perfecta en el certamen cordobés._x000a__x000a_👉 Cabe recordar que, el peque es uno de los mejores exponentes del tenis argentino de la última década. El bonaerense llegó a las semifinales de Roland Garros logrando triunfos ante rivales de gran envergadura._x000a__x000a_🥎 La edición de este año del Córdoba Open se llevará a cabo entre los días 3 a 11 de febrero en el Polo Deportivo Kempes. Se pueden adquirir las entradas en el sitio de Autoentradas, con tickets que van desde los $3000 pesos en adelante._x000a__x000a_#Cuchá"/>
    <s v="https://www.instagram.com/p/C2ALC4zuj6M/"/>
    <x v="1"/>
    <n v="0"/>
    <x v="166"/>
    <x v="6"/>
    <x v="102"/>
    <m/>
    <n v="1013"/>
    <n v="15"/>
    <n v="0"/>
    <n v="0"/>
    <n v="1"/>
    <n v="1"/>
    <n v="16"/>
    <n v="1.5794669299111601E-2"/>
    <n v="9"/>
  </r>
  <r>
    <s v="17927705444816990"/>
    <s v="Eraclio Catalín Rodríguez Cereijo nació en 1925 en cercanías de Las Garzas, Santa Fe, pero fue conocido en todo el país bajo el nombre de Horacio Guarany. Su padre era indígena y trabajaba como hachero y su madre era una trabajadora de la tierra, así que su hijo vio la luz en pleno monte. Vivió una infancia muy humilde y a los seis años, cuando sus padres ya no podían alimentar a los catorce hijos, Horacio fue enviado a vivir y a trabajar con unos familiares que tenían un boliche._x000a__x000a_Allí conoció la farra, la guitarra y el canto. Gracias a su sensibilidad, las imágenes y recuerdos de las distintas fases de su vida se transformaron en canciones. A los 17 años Horacio viajó a Buenos Aires a probar suerte como cantor. Trabajó de cualquier labor que encontraba mientras cantaba en barsuchos de La Boca tangos y boleros para sobrevivir. Cuando conoce a Herminio Jiménez y José Asunción Flores, músicos paraguayos exiliados en la Argentina, tiene su golpe de suerte y comienzan sus primeras presentaciones profesional._x000a__x000a_En 1957 debutó como solista y en 1961 cantó en el Festival de Cosquín, el mismo año de su inauguración. Desde entonces y con las más diversas performances, su presencia en la plaza Próspero Molina se convirtió en una leyenda. Su militancia política acompañó su carrera en todo momento. Para 1974 recibió amenazas de muerte y varios atentados con bombas por parte de la Triple A (Alianza Anticomunista Argentina). Huyó del país y se exilió en Venezuela, México y España. La dictadura hizo desaparecer todos sus discos, además de censurar la difusión de algunas canciones, sin embargo el pueblo folclórico nunca lo olvidó y volvió al ruedo con el retorno de la democracia. _x000a__x000a_El romance con su gente que se generaba cada vez que el &quot;Cantor&quot; subía a un escenario, tenía en sus raíces, más que en su entonación, en una plena identificación con las letras de sus canciones y el sentimiento expresado en cada nota que salía de su garganta._x000a__x000a_Grabó 57 discos, escribió tres novelas y actuó en cuatro películas. En 2009 dio su último show y falleció un día como hoy de 2017. Fue uno de los más grandes cantantes populares de la historia de nuestro país._x000a__x000a_#Cuchá"/>
    <s v="https://www.instagram.com/p/C2FgHQuu8jY/"/>
    <x v="1"/>
    <n v="0"/>
    <x v="167"/>
    <x v="1"/>
    <x v="238"/>
    <m/>
    <n v="3751"/>
    <n v="356"/>
    <n v="37"/>
    <n v="5"/>
    <n v="13"/>
    <n v="2"/>
    <n v="411"/>
    <n v="0.109570781125033"/>
    <n v="11"/>
  </r>
  <r>
    <s v="18039597055588632"/>
    <s v="🔌 El artefacto reduce la huella de carbono y puede recargarse con la energía de una vivienda o por el movimiento de un automóvil, y permite llevar el servicio a zonas inhóspitas y evita la interrupción del suministro por cortes de luz._x000a__x000a_👨‍🎓 Alexis Tapia, estudiante de la Facultad de Arquitectura, Urbanismo y Diseño (UNC), fue el creador de este generador eléctrico portátil, quien se motivó tras los constantes cortes de luz en Río Segundo, su ciudad natal._x000a__x000a_🗣️ En diálogo con UNCiencia, Tapia comentó: “La idea era tener un espacio en el que el servicio no se cortara. Uno podría pensar que los generadores y los paneles ya están inventados. Pero lo nuevo de nuestro invento fue poderlos trasladar. Aprovechar, por ejemplo, el viaje en ambulancia para recargar el generador y enchufarlo en una carpa o en un respirador”, cuenta Alexis. 🚑⚡"/>
    <s v="https://www.instagram.com/p/C2KVgjdLWoa/"/>
    <x v="1"/>
    <n v="0"/>
    <x v="168"/>
    <x v="3"/>
    <x v="239"/>
    <m/>
    <n v="3736"/>
    <n v="217"/>
    <n v="15"/>
    <n v="0"/>
    <n v="15"/>
    <m/>
    <n v="247"/>
    <n v="6.6113490364025695E-2"/>
    <n v="8"/>
  </r>
  <r>
    <s v="18017356247038912"/>
    <s v="📅 ¡Felices 75 Indio! Nacido en Paraná, Entre Ríos, Carlos Alberto Solari es uno de los más grandes ídolos populares de nuestro país. En 1976, en la ciudad de La Plata, formó Los Redonditos de Ricota una de las bandas más emblemáticas del rock nacional. Junto a Skay Beilinson en guitarra lideraron el grupo con el que grabaron nueve álbumes, hasta su disolución en 2001. _x000a__x000a_🎭 Sus primeras presentaciones eran una exhibición de rock teatral, con toda una troupe circense de monologuistas, payasos y bailarinas desnudistas, que entre canciones subían al escenario a hacer sus números. Progresivamente fueron deshaciéndose de los números teatrales. Recién en 1985 grabaron su primer álbum: Gulp!._x000a__x000a_🎸 Tras la separación de Los Redonditos de Ricota, en 2004 inició su carrera solista con la que grabó cinco discos y batió numerosos récords de convocatoria en sus recitales. En su último show dio a conocer que sufría de Parkinson y dejó de actuar en vivo. Regularmente comparte a través de las redes sociales sus nuevas canciones y pensamientos._x000a__x000a_💪 Cabe destacar que tanto Los Redonditos de Ricota como la carrera solista del Indio Solari se produjeron íntegramente de manera independiente y autogestiva. Un paradigma de lo contracultural, lejos de las grandes disqueras y productoras, su éxito se forjó de boca en boca. Durante el período de Los Redondos solo tuvieron una aparición pública en los medios de comunicación masivos y fue una conferencia tras la muerte de Walter Bulacio, un fan asesinado por la policía en una represión en uno de los shows._x000a__x000a_#Cuchá"/>
    <s v="https://www.instagram.com/p/C2NBIwRuUr5/"/>
    <x v="1"/>
    <n v="0"/>
    <x v="169"/>
    <x v="4"/>
    <x v="240"/>
    <m/>
    <n v="2030"/>
    <n v="155"/>
    <n v="5"/>
    <n v="0"/>
    <n v="2"/>
    <m/>
    <n v="162"/>
    <n v="7.98029556650246E-2"/>
    <n v="9"/>
  </r>
  <r>
    <s v="17932966085799380"/>
    <s v="El Equipo Argentino de Antropología Forense (EAAF) identificó los restos óseos de dos hombres víctimas del terrorismo de estado. Se trata de Carlos Santillán, quien tenía 28 años cuando fue secuestrado el 11 de julio de 1976, y de uno de los hermanos Arévalo, oriundos de Santiago del Estero, secuestrados el 1 de marzo de 1976._x000a__x000a_Cabe resaltar que por la corta diferencia de edad entre los Arévalo, el equipo forense no pudo determinar a cuál de los dos hermanos pertenecen los restos óseos encontrados. Según consta en las denuncias, ambos secuestros sucedieron durante el Operativo Independencia, el cual tuvo lugar en Tucumán durante 1975 y durante la última dictadura cívico militar._x000a__x000a_En el Pozo de Vargas fueron encontrados 149 restos óseos, de los cuales 118 ya fueron identificados. Es la fosa de inhumación clandestina con mayor número de identificaciones de la Argentina, la cual está ubicada en la ciudad de Tafí Viejo, provincia de Tucumán. _x000a__x000a_#Cuchá uchá"/>
    <s v="https://www.instagram.com/p/C2PXrK2u2BU/"/>
    <x v="1"/>
    <n v="0"/>
    <x v="170"/>
    <x v="5"/>
    <x v="241"/>
    <m/>
    <n v="5995"/>
    <n v="539"/>
    <n v="42"/>
    <n v="4"/>
    <n v="14"/>
    <n v="2"/>
    <n v="599"/>
    <n v="9.9916597164303594E-2"/>
    <n v="7"/>
  </r>
  <r>
    <s v="17953206515625880"/>
    <s v="Se trata de un robot que facilita las labores de los científicos, en momentos donde las condiciones extremas imposibilitan el desarrollo de diversas investigaciones.  El dispositivo mide 1,40 metros de largo y pesa unos 300 kilos. Entre sus funciones principales está la toma de muestras y el análisis de la flora y fauna local._x000a__x000a_Este vehículo terrestre no tripulado está equipado con sensores que permite trazar caminos seguros y detectar grietas no visibles. A su vez, cuenta con sensores meteorológicos que colaboran con el registro de datos científicos. Cabe resaltar que el “Skúa” está dotado de una inteligencia artificial que le permite llevar tareas autónomas como el relevamiento de las poblaciones de pingüinos, entre otras especies. _x000a__x000a_La construcción se llevó a cabo por “American Robotics”, una empresa entrerriana integrada por 18 tecnólogos y desarrolladores. La compañía es la única de su tipo en América Latina y cuenta con una demanda de diversos países para el desarrollo de vehículos no tripulados._x000a__x000a_#Cuchá"/>
    <s v="https://www.instagram.com/p/C2SMY4rOZAl/"/>
    <x v="0"/>
    <n v="0"/>
    <x v="171"/>
    <x v="6"/>
    <x v="242"/>
    <m/>
    <n v="2225"/>
    <n v="145"/>
    <n v="5"/>
    <n v="3"/>
    <n v="1"/>
    <m/>
    <n v="154"/>
    <n v="6.92134831460674E-2"/>
    <n v="9"/>
  </r>
  <r>
    <s v="18015458098913400"/>
    <s v="📌 El paro nacional del 24 de enero tendrá en Córdoba la adhesión de la mayoría de los gremios de las dos CGT existentes, pero sin unidad, lo que resultará en que cada central tendrá su propio acto. Si bien ambas terminales rechazan el ajuste impulsado por Milei, debido a sus diferencias internas contarán con puntos de concentración diferentes._x000a__x000a_✔️ La CGT Córdoba, encabezada por Ilda Bustos (Gráficos), Federico Cortelletti (Judiciales) y Andrés Colazo (Empleados del Jockey), concentrará desde la mañana en su sede en la Casa Histórica del Movimiento Obrero en la calle Vélez Sarsfield y tendrá su acto a las 13 frente al Patio Olmos. De esta manifestación participará también la Unión de Trabajadores de la Economía Popular (UTEP) que nuclea a distintas organizaciones sociales como el Movimiento Evita, Barrios de Pie y el Frente Patria Grande. También será parte la columna de la CTA que reúne otros tantos sindicatos y algunos trabajadores sin representación gremial tradicional como los becarios e investigadores de Conicet._x000a__x000a_ℹ️ Por su parte, los gremios que fueron parte de la intervención que se realizó desde la central nacional para normalizar la regional Córdoba, realizarán su acto a las 15 en inmediaciones del Palacio Ferreyra y contará con la participación del dirigente nacional de la UOM, Abel Furlán. La CGT normalizada tiene su sede en la calle Chacabuco y el triunvirato que la encabeza está formado por Rubén Urbano (Unión Obreros Metalúrgicos), Edgar Luján (Camioneros) y Ricardo López (Trabajadores de la Sanidad)._x000a__x000a_🚍 La Unión Tranviarios Automotor (UTA) Córdoba y la Asociación Obrera del Transporte Automotor (AOITA) confirmaron su adhesión al paro pero con distintas modalidades. En la ciudad de Córdoba el transporte público funcionará con normalidad hasta las 19, cuando dará comienzo un paro de transportes hasta la medianoche. El transporte de larga distancia continuará su recorrido normal si salieron antes de las 19. Las unidades que estaban destinadas a salir después de las 19 saldrán después de las 00._x000a__x000a_👉 Finalmente, las organizaciones de izquierda concentran a las 11 en la sede de la delegación capital de la UEPC, y formarán una columna independiente."/>
    <s v="https://www.instagram.com/p/C2ddpnWxWMe/"/>
    <x v="1"/>
    <n v="0"/>
    <x v="172"/>
    <x v="3"/>
    <x v="199"/>
    <m/>
    <n v="5632"/>
    <n v="473"/>
    <n v="66"/>
    <n v="4"/>
    <n v="15"/>
    <n v="4"/>
    <n v="558"/>
    <n v="9.90767045454546E-2"/>
    <n v="18"/>
  </r>
  <r>
    <s v="17982443363468470"/>
    <s v="🎸 Hoy cumpliría 74 años el Flaco Spinetta._x000a__x000a_📅 El 23 de enero de 1950 nació uno de los íconos de la cultura popular argentina y uno de los músicos más influyentes del rock latinoamericano._x000a__x000a_🎤 Luis Alberto Spinetta formó y lideró bandas fundamentales del rock nacional, como Almendra, Pescado Rabioso o Invisible, de gran influencia para cientos de músicos en todo el continente._x000a__x000a_🚀 El Flaco siempre salió de la comodidad que puede generar el éxito. Nunca descansó en los laureles. Cada una de sus propuestas artísticas fue absolutamente provocadora, disruptiva e innovadora, generando la admiración de músicos contemporáneos y posteriores a su obra, como Charly García, Fito Páez o Gustavo Ceratti, entre otros._x000a__x000a_🔊 ¡A poner su música a todo volumen y celebrar a Spinetta! 🎶🎉"/>
    <s v="https://www.instagram.com/p/C2cT4CXsW0L/"/>
    <x v="1"/>
    <n v="0"/>
    <x v="172"/>
    <x v="3"/>
    <x v="221"/>
    <m/>
    <n v="1723"/>
    <n v="126"/>
    <n v="5"/>
    <n v="0"/>
    <n v="2"/>
    <m/>
    <n v="133"/>
    <n v="7.7190946024376095E-2"/>
    <n v="8"/>
  </r>
  <r>
    <s v="18015425734915848"/>
    <s v="🛰 Según datos preliminares del satélite de la Agencia de Investigación Espacial INPE, se registró un descenso del 50% de la forestación en la amazonía durante el 2023 respecto al año anterior._x000a__x000a_🌎 En este contexto, el gobierno del presidente Lula da Silva aseguró que esto se debe a las políticas ambientales destinadas a detener la destrucción de la selva tropical más importante del mundo. A su vez, otro de los esfuerzos decisivos para lograr reducir el impacto de la forestación fue el trabajo de los organismos de control, los cuales aumentaron en 106% el número de infracciones. _x000a__x000a_🌳 Cabe resaltar que este es el nivel más bajo de deforestación desde el año 2018, lo que representa datos alentadores para la conservación de la biodiversidad. ♻️ Desde el gobierno brasilero se trabaja en la promesa de acabar con la tala ilegal para el año 2030, cumpliendo con la agenda internacional contra el cambio climático. _x000a__x000a_#Cuchá"/>
    <s v="https://www.instagram.com/p/C2gEqruxSQH/"/>
    <x v="1"/>
    <n v="0"/>
    <x v="173"/>
    <x v="4"/>
    <x v="81"/>
    <m/>
    <n v="3780"/>
    <n v="338"/>
    <n v="10"/>
    <n v="6"/>
    <n v="7"/>
    <m/>
    <n v="361"/>
    <n v="9.5502645502645506E-2"/>
    <n v="19"/>
  </r>
  <r>
    <s v="17955180344722350"/>
    <s v="▶️ En YouTube ya se puede ver &quot;Que no se acabe el show&quot;, el documental que repasa la vida del cantante bellvillense que murió en un accidente en 2016 y que alcanzó la fama póstumamente. El film de @daro.ceballos puede verse de manera gratuita a través del canal de @changuitafilms, una plataforma que difunde cine iberoamericano._x000a__x000a_🎶 Marcelo Fabián Pereyra nació en Pozo del Molle pero desde muy joven se radicó con su familia en Bell Ville. Ya de adulto sufrió un siniestro vial que lo sumió en una fuerte depresión, cuadro que logró superar cuando comenzó a cantar. _x000a__x000a_🔊 Así fue que debutó musicalmente en El Rincón de Amigos, un programa que se emitía por el Canal 2 de Bell Ville. Cobró notoriedad a nivel nacional cuando sus presentaciones fueron recogidas por emisiones nacionales como Sin Codificar, Bendita TV y Duro de Domar, tras lo cual sus videos comenzaron a viralizarse por las redes sociales._x000a__x000a_📌 En 2016, Fabián regresaba de una presentación en la localidad cordobesa de Ucacha cuando sufrió un accidente que le hizo perder la vida. Tenía solo 50 años. _x000a__x000a_✔️ La película recorre, a través de testimonios cercanos, la historia del artista desde sus inicios ea mediados de los 2000, hasta el reconocimiento póstumo a nivel masivo. Si bien está disponible de forma gratuita, se puede colaborar con quienes la hicieron posible, ya que fue una producción totalmente independiente. El alias es: queno.seacabe.elshow (cuenta de Daro Ceballos)._x000a__x000a_#Cuchá _x000a_#FabiánShow #QueNoSeAcabeElShow"/>
    <s v="https://www.instagram.com/p/C2vifZtRo2g/"/>
    <x v="1"/>
    <n v="0"/>
    <x v="174"/>
    <x v="3"/>
    <x v="97"/>
    <m/>
    <n v="7366"/>
    <n v="657"/>
    <n v="458"/>
    <n v="7"/>
    <n v="48"/>
    <n v="2"/>
    <n v="1170"/>
    <n v="0.158837903882704"/>
    <n v="19"/>
  </r>
  <r>
    <s v="17879178447010840"/>
    <s v="Un equipo de bomberos cordobeses viajó este martes para combatir el incendio en el Parque Nacional Los Alerces. 👩‍🚒 Son 46 brigadistas expertos en incendios forestales que estarán al menos 10 días en la provincia de Chubut. _x000a__x000a_👨‍🚒 La delegación cordobesa está compuesta por bomberos voluntarios de la Federación de Córdoba, personal del Equipo Técnico de Acción ante Catástrofes (ETAC), la Agrupación Serrana y por personal del Plan Provincial de Manejo del Fuego. _x000a__x000a_🌳😪 Según estimaciones, el fuego ya consumió 1900 hectáreas desde que comenzó el pasado jueves. Los focos principales afectan fundamentalmente al bosque nativo y pastizales secos, por lo que el avance del incendio tiene gran velocidad. En este contexto, el gobernador de la Provincia, Ignacio Torres, aseguró que: “lo más preocupante de todo es que hay indicios de que fue intencional”."/>
    <s v="https://www.instagram.com/p/C2uaunzu8yC/"/>
    <x v="1"/>
    <n v="0"/>
    <x v="174"/>
    <x v="3"/>
    <x v="243"/>
    <m/>
    <n v="3345"/>
    <n v="408"/>
    <n v="21"/>
    <n v="10"/>
    <n v="4"/>
    <n v="1"/>
    <n v="443"/>
    <n v="0.13243647234678599"/>
    <n v="8"/>
  </r>
  <r>
    <s v="18294731773156800"/>
    <s v="✔️ Hace unos días, un turista rosarino de 50 años fue filmado mientras pintaba con aerosol las piedras del Camino de las Altas Cumbres. El video fue grabado por un vecino de Cura Brochero que cuando vió la acción, detuvo su auto y tomó registros. En las imágenes logra verse la patente del vehículo del infractor, información que utilizó la Policía para identificarlo._x000a__x000a_💬 Al ser entrevistado por los oficiales, el rosarino dijo que “desconocía que no se podía pintar y que no observó carteles que impidiera su accionar”. En las últimas horas el hombre tuvo que volver a subir, limpiar la piedra y borrar lo que había dejado escrito._x000a__x000a_📖 En la provincia de Córdoba rige el Código de Convivencia que cuenta con artículos para el cuidado y la protección del patrimonio público y privado: “serán sancionados con hasta 10 días de trabajo comunitario, multa de hasta 20 Unidades de Multa (UM) o arresto de hasta tres días los que sin incurrir en delito contra la propiedad deterioren o de alguna manera afecten bienes de uso público o privado”._x000a__x000a_#Cuchá _x000a_#AltasCumbres"/>
    <s v="https://www.instagram.com/p/C2w64oOObVN/"/>
    <x v="1"/>
    <n v="0"/>
    <x v="175"/>
    <x v="4"/>
    <x v="244"/>
    <m/>
    <n v="5332"/>
    <n v="449"/>
    <n v="29"/>
    <n v="19"/>
    <n v="5"/>
    <n v="1"/>
    <n v="502"/>
    <n v="9.4148537134283602E-2"/>
    <n v="8"/>
  </r>
  <r>
    <s v="18012043913497240"/>
    <s v="Por segundo día consecutivo continúa el debate de la Ley Ómnibus en el Congreso de la Nación, mientras que en las inmediaciones la Policía junto a la Gendarmería reprimen violentamente a los manifestantes. Las imágenes hablan por sí solas: palos, gas pimienta y balas de goma sobre periodistas, jubilados y trabajadores. _x000a__x000a_El tamaño del despliegue de las fuerzas de seguridad ha sido pocas veces visto. Después de que anoche detuvieran a cuatro mujeres militantes de la UCR por estar sentadas cantando el himno, hoy la gendarmería reprimió a los ciudadanos de una manera totalmente injustificada, ya que se hizo sobre las veredas y en el interior de la Plaza del Congreso, un lugar que históricamente fue escenario de manifestaciones. Además de manifestantes, hay periodistas de distintos medios heridos y detenidos._x000a__x000a_En numerosos actos de irresponsabilidad, las fuerzas de seguridad dispararon contra la ciudadanía en situaciones en que las calles estaban liberadas, algo que no tiene nada que ver con con el protocolo antipiquetes. Es más, la calle se encontraba cortada por la propia policía. La ferocidad con la que policías y gendarmes tratan a las personas nos trae el recuerdo de las peores épocas de nuestra historia_x000a__x000a_La situación extrema que se vivió afuera del Congreso, llevó a que un gran número de diputados de distintos partidos políticos salieran en conjunto para exigir el fin de la represión._x000a__x000a_#Cuchá"/>
    <s v="https://www.instagram.com/p/C20wmo-Rs-b/"/>
    <x v="1"/>
    <n v="0"/>
    <x v="176"/>
    <x v="5"/>
    <x v="245"/>
    <m/>
    <n v="6852"/>
    <n v="692"/>
    <n v="68"/>
    <n v="36"/>
    <n v="21"/>
    <n v="7"/>
    <n v="817"/>
    <n v="0.119235259778167"/>
    <n v="20"/>
  </r>
  <r>
    <s v="18004175420114660"/>
    <s v="El artista Juan Ingaramo estrenó un nuevo videoclip filmado íntegramente en Villa Parque Siquiman, una localidad serrana ubicada en el Valle de Punilla. “La banda del Ferneco” es una canción con ritmos mixtos bailables que representa una postal del verano cordobés: el río y el fernet. _x000a__x000a_Esta canción está incluida en el último disco del artista llamado: “welcome to córdoba city”. Una fusión de cuarteto con ritmos bailables y fiesteros, en el que colaboran Jean Carlos, Ulises Bueno, La Pepa Brizuela, Zoe Gotusso, entre otros artistas cordobeses. _x000a__x000a_Si querés escuchar “La banda del Ferneco” podés hacerlo ingresando a la cuenta de  youtube de Juan Ingaramo. _x000a__x000a_#Cuchá"/>
    <s v="https://www.instagram.com/p/C20jT20xi2l/"/>
    <x v="1"/>
    <n v="0"/>
    <x v="176"/>
    <x v="5"/>
    <x v="231"/>
    <m/>
    <n v="5121"/>
    <n v="202"/>
    <n v="15"/>
    <n v="3"/>
    <n v="6"/>
    <n v="1"/>
    <n v="226"/>
    <n v="4.4132005467682103E-2"/>
    <n v="18"/>
  </r>
  <r>
    <s v="18081264814429220"/>
    <s v="🔴 Al menos 26 trabajadoras y trabajadores de prensa resultaron heridos con balas de goma, palazos y gases por la actuación policial durante las dos jornadas de cobertura periodística del debate legislativo de la Ley Ómnibus. _x000a__x000a_👉 Dentro de los heridos reportados, el porcentaje correspondiente a prensa es muy alto, lo que evidencia la constitución de un blanco como foco represivo que atenta contra la libertad de expresión. _x000a__x000a_🚨 La situación despertó la alarma en distintos organismos internacionales, e incluso el Relator Especial para la Libertad de Expresión de la CIDH (Comisión Interamericana de Derechos Humanos), Pedro Vaca, llamó al fin de las agresiones._x000a__x000a_ℹ️ La lista de heridos:_x000a_- Bruno Ganje, Canal 9/IP. Bala de goma._x000a_- Ignacio Petunchi, Ámbito Financiero. Balazo de goma en la espalda._x000a_- Hernán Nucera, cronista, C5N, cuatro balas de goma. _x000a_- Bernardino Avila, Página/12. Bala de goma en el gemelo._x000a_- Agustín Maicas, Télam. Aspiró mucho gas y se desmayó._x000a_- Martín Vega, Revista Crisis, dos balazos de goma, mano y pierna._x000a_- Rodrigo Ruiz, Revista Cítrica, herida de impacto x perdigón en pierna izquierda._x000a_- Víctor Carreira, Télam,  un balazo de goma en la pantorrilla._x000a_- Alfredo Luna, Télam, un balazo de goma en el muslo._x000a_- Lorena Tapia, TVP, bala de goma en la cintura._x000a_- Nicolás Ramos, AnRed, dos balas de goma en la pierna y muslo._x000a_- Susi Maresca, reportera gráfica, tres impactos de bala de goma._x000a_- Celeste Alonso, freelance. Gas pimienta en la cara._x000a_- Laki Quispe, Telesisa. Gas pimienta._x000a_- Juan Santiago Valeiro, Revista Mu, balazo de goma en el brazo._x000a_- Sol Erazo, Tramas.ar, varios balazos de goma en la pierna._x000a_- Kresta Pepe, La Izquierda Diario, balazo de goma en la cara._x000a_- Darío de Los Santos, DTL!, bala de goma._x000a_- Jerónimo Rojas, Télam, golpe en la costilla._x000a_- Antú Divito Trejo, La Retaguardia, gas pimienta en la cara._x000a_- Daniela María Coradeghini, Afro Decires, bala de goma en la pierna._x000a_- Lucas Zunino, La Garganta Poderosa, cuello quemado con gas pimienta._x000a_- Lucas Pedulla, Revista Mu, golpes (reprimido el miércoles 31)._x000a_- Rodrigo Abd, reportero gráfico, (reprimido el miércoles 31)_x000a_- Santiago Loidl, Télam._x000a_- Daiana Quiroz, Telesisa. Bala de goma._x000a__x000a_#Cuchá"/>
    <s v="https://www.instagram.com/p/C222uJoRNIP/"/>
    <x v="1"/>
    <n v="0"/>
    <x v="177"/>
    <x v="6"/>
    <x v="246"/>
    <m/>
    <n v="3400"/>
    <n v="260"/>
    <n v="13"/>
    <n v="15"/>
    <n v="7"/>
    <m/>
    <n v="295"/>
    <n v="8.6764705882352897E-2"/>
    <n v="15"/>
  </r>
  <r>
    <s v="18038036644709460"/>
    <s v="✔️ El gobernador Martín Llaryora realizó ayer su primer discurso de apertura de sesiones legislativas de la Unicameral, en este caso para el 146 período legislativo que se celebrará durante el 2024. En un mensaje de más de una hora, ratificó los principales ejes de lo que será su primera gestión provincial y tuvo distintas menciones a cómo será su vínculo con el Gobierno Nacional._x000a__x000a_ℹ️ El flamante gobernador arrancó describiendo la situación general de la crisis que se vive en el país. Dio por sentado que habrá un aumento de la pobreza y que ante la pérdida de poder adquisitivo mucha gente recaerá en los sistemas estatales de salud, educación y contención social._x000a__x000a_📌 Más allá del panorama gris, manifestó que va a acompañar al Gobierno Nacional garantizando la gobernabilidad y apoyando las medidas que crean oportunas, recalcando la defensa de los intereses de Córdoba: &quot;un presidente que recién empieza, en minoría, necesita de la ayuda institucional, por lo menos para que sus proyectos puedan ser debatidos. Javier Milei sabe que del mismo modo que vamos a acompañar el proceso de reconstrucción y reparación de esta querida Argentina, también vamos a defender los intereses de los cordobeses&quot;._x000a__x000a_▶️ Las principales diferencias que le achaca es que al plan fiscal del Gobierno Nacional le falta un plan productivo y de generación de empleo que lo acompañe. Además, Llaryora volvió a rechazar la suba de las retenciones.  _x000a__x000a_💬 &quot;No vamos a acompañar ninguna medida que desgarre al tejido productivo y social del país, no estamos de acuerdo que para alcanzar la calma fiscal, lleguemos a la paz del cementerio&quot;. _x000a__x000a_🔹 En cuanto a su plan de gestión, el discurso hizo hincapié en los ejes de seguridad, salud y educación. Por el primero, el gobernador habló sobre las policías municipales que se están creando, la implementación de armas de baja letalidad y la entrega de vehículos. En cuanto a la salud destacó nuevamente su programa de descentralización y prometió la construcción de cuatro nuevos hospitales. Finalmente, en cuanto a la educación propuso un cambio de paradigma para abrir a la comunidad la posibilidad de replantear planes y currículas._x000a__x000a_#Cuchá"/>
    <s v="https://www.instagram.com/p/C22a-goua9o/"/>
    <x v="0"/>
    <n v="0"/>
    <x v="177"/>
    <x v="6"/>
    <x v="85"/>
    <m/>
    <n v="3058"/>
    <n v="108"/>
    <n v="8"/>
    <n v="24"/>
    <n v="3"/>
    <m/>
    <n v="143"/>
    <n v="4.6762589928057603E-2"/>
    <n v="11"/>
  </r>
  <r>
    <s v="18318837043143832"/>
    <s v="Un 5 de febrero de 1967 fallecía Violeta Parra, referente de la música popular folclórica de América Latina. 🎼  Una artista multifacética que recopiló más de 3 mil canciones de la música tradicional chilena, convirtiéndose rápidamente en un referente por las luchas de los más humildes. _x000a__x000a_🎶 Violeta nació en el año 1917 en la ciudad de San Carlos, Chile, en el seno de una familia de artistas populares y poetas. Desde muy chica comenzó a aprender guitarra, llegando a formar un dúo con su hermana Hilda en 1930. _x000a__x000a_👉 A mediados de la década del 60 compuso el que se considera su himno y canción más conocida: Gracias a la vida. Canción que años más tarde cantaría y popularizara, entre otros artistas, Mercedes Sosa._x000a__x000a_#Cuchá"/>
    <s v="https://www.instagram.com/p/C2-scJHRjOL/"/>
    <x v="1"/>
    <n v="0"/>
    <x v="178"/>
    <x v="2"/>
    <x v="247"/>
    <m/>
    <n v="5694"/>
    <n v="605"/>
    <n v="88"/>
    <n v="5"/>
    <n v="24"/>
    <n v="4"/>
    <n v="722"/>
    <n v="0.126800140498771"/>
    <n v="16"/>
  </r>
  <r>
    <s v="18017244482091120"/>
    <s v="🚲 La Municipalidad de Córdoba habilitó la novena estación del servicio de bicicletas públicas en el Parque Las Heras Elisa. El nuevo puesto se encuentra disponible en la Costanera Norte, a pocos metros del puente Antártida, y funciona de lunes a viernes de 7.30 a 21,30; y de 10 a 19 los sábados, domingos y feriados._x000a__x000a_✔️ El espacio se suma a los ocho ya habilitados en Plaza España, Parque de Las Tejas, Paseo de Sobremonte, Plaza Alberdi, Parque Sarmiento, Parque de la Biodiversidad, Plaza Vélez Sársfield y Cruz Roja._x000a__x000a_🚴 El servicio &quot;Bici Cba&quot; cuenta con bicicletas comunes y adaptadas que pueden utilizarse de manera gratuita y ya tiene más de 50 mil usuarios registrados, quienes tienen la oportunidad de retirar bicicletas en las estaciones durante un máximo de una hora y media, con la opción de extender por 90 minutos adicionales._x000a__x000a_ℹ️ Para acceder, es necesario registrarse como usuario, e inscribirse a través del portal de Vecino Digital (VeDi), ingresando usuario y contraseña, hacer click en la opción “BiciCba” y seguir los pasos que marca el sistema. Los menores de 12 hasta 17 años deben estar asociados a la tutoría de un adulto responsable con su usuario._x000a__x000a_#Cuchá #Córdoba #CiudadDeCórdoba #Bicicletas #BiciCba"/>
    <s v="https://www.instagram.com/p/C29wuyUORus/"/>
    <x v="1"/>
    <n v="0"/>
    <x v="178"/>
    <x v="2"/>
    <x v="248"/>
    <m/>
    <n v="4267"/>
    <n v="222"/>
    <n v="29"/>
    <n v="2"/>
    <n v="5"/>
    <m/>
    <n v="258"/>
    <n v="6.0464026247949401E-2"/>
    <n v="8"/>
  </r>
  <r>
    <s v="17928050597740170"/>
    <s v="📌 En el marco de la crisis que hay con los comedores comunitarios en todo el país, más de 50 establecimientos de la provincia fueron recibidos por el legislador Mariano Lorenzo, del bloque Hacemos Unidos por Córdoba. Lorenzo es uno de los legisladores de la Unicameral cordobesa más cercano a los movimientos sociales._x000a__x000a_📣 Los comedores, merenderos y copas de leche llevaron sus reclamos ante la situación desesperante que están viviendo debido a la suspensión en el envío de fondos y alimentos por parte del Gobierno Nacional. “Esta semana tenemos que cerrar. Porque no tenemos nada para darle a las niñas y los niños. No tenemos ni pan&quot;, afirmó Marisa del merendero Pancitas Calientes del barrio Marqués de Sobremonte. _x000a__x000a_📍 Mientras que Gabriela Gauna, del centro Patito Feo, se refirió a los montos de la ayuda local: “15 mil pesos nos da la Tarjeta Activa y 40 mil gastamos en cada compra en el banco de alimentos”._x000a__x000a_✔️ En respuesta, el legislador Mariano Lorenzo se comprometió a sostener las negociaciones sobre la cuestión alimentaria con la Provincia y el Municipio. Además, apuntó contra la Nación: &quot;Pareciera que la casta son los más humildes&quot;, y agregó: “La única necesidad y urgencia hoy en nuestro país es el hambre”._x000a__x000a_ℹ️ Los comedores de los barrios más humildes están bajo una doble presión, porque en momentos en que más personas se acercan a pedir una vianda se encuentran desabastecidos. Ante una demanda que no para de crecer, los encargados de los comedores hacen lo imposible para sostener sus espacios en pie. Patri Domínguez, de barrio San Ignacio, contó que &quot;hace 15 años que tengo la responsabilidad en el comedor y nunca tuve que salir a pedir alimentos, es la primera vez”._x000a__x000a_💬 “A esas ollas le metemos amor y todo lo necesario para multiplicar las porciones. Pero sin un Estado presente que nos acompañe es difícil llenar las ollas. Sin el Estado presente no hay corazón que alcance” concluyó Nati Camacho de barrio 9 de julio._x000a__x000a_Podés leer la nota completa haciendo click en el link de la bio o ingresando a 👉 www.cucha.com.ar_x000a__x000a_#Cuchá"/>
    <s v="https://www.instagram.com/p/C3BkhGNxl9Z/"/>
    <x v="0"/>
    <n v="0"/>
    <x v="179"/>
    <x v="3"/>
    <x v="249"/>
    <m/>
    <n v="3131"/>
    <n v="361"/>
    <n v="25"/>
    <n v="1"/>
    <n v="6"/>
    <n v="4"/>
    <n v="393"/>
    <n v="0.12551900351325501"/>
    <n v="19"/>
  </r>
  <r>
    <s v="18080297707429088"/>
    <s v="ℹ️ En estos días el tema de los comedores comunitarios ha sido noticia por distintos motivos, por lo que armamos un informe siguiendo los hechos._x000a__x000a_✔️ Desde hace un tiempo, el gobierno de Javier Milei suspendió el envío de fondos y alimentos a los comedores comunitarios en todo el país, y la situación alimentaria de miles de personas en situación muy vulnerable se agravó, en medio de la crisis social que atraviesa el país._x000a__x000a_▶️ Esto llevó a que la semana pasada los movimientos sociales nucleados en la UTEP se manifestara frente al Ministerio de Capital Humano que conduce Sandra Petovello. La ministra se negó a resolver la situación con los líderes de las organizaciones sociales: &quot;Chicos, los que tienen hambre vengan de a uno que les voy a anotar el DNI y los voy a ayudar, pero no a los referentes&quot;. Luego se instaló en la calle con una mesita de playa a esperar._x000a__x000a_📢 Ayer, miles de personas se acercaron a las puertas del Ministerio para pedir asistencia. La fila contra el hambre superó las 20 cuadras, sin embargo se llevaron una decepción, ya que Petovello no los atendió: “No los voy a recibir porque yo no los convoqué”._x000a__x000a_📌 Por la tarde, la ministra se mostró firmando un convenio de asistencia alimentaria con la Alianza Cristiana de Iglesias Evangélicas de la Argentina, demostrando que el problema no es la intermediación. Por su parte, la iglesia católica emitió un comunicado advirtiendo  que &quot;cientos de miles de familias&quot; en el país tienen problemas para &quot;alimentarse bien&quot; y afirmó que &quot;la comida no puede ser una variable de ajuste&quot;, al mismo tiempo que instaba a asistir los comedores comunitarios._x000a__x000a_💬 La explicación del Gobierno para suspender la asistencia es que quieren mejorar el sistema, para que los comedores compren directamente la mercadería con una tarjeta en lugar de recibir provisiones enviadas por el Estado Nacional. Sin embargo, la situación es alarmante y de las partidas presupuestarias de los programas alimentarios se ha ejecutado el 0% desde la asunción de Milei. Ya son dos meses sin que los casi 50.000 comedores y merenderos reconocidos por el Estado, reciban la asistencia necesaria para funcionar._x000a__x000a_Para leer más 👉 www.cucha.com.ar_x000a__x000a_#Cuchá"/>
    <s v="https://www.instagram.com/p/C3AefzhuFJh/"/>
    <x v="1"/>
    <n v="0"/>
    <x v="179"/>
    <x v="3"/>
    <x v="250"/>
    <m/>
    <n v="2030"/>
    <n v="151"/>
    <n v="6"/>
    <n v="3"/>
    <n v="4"/>
    <m/>
    <n v="164"/>
    <n v="8.0788177339901499E-2"/>
    <n v="9"/>
  </r>
  <r>
    <s v="18035197750630500"/>
    <s v="Con el argumento de &quot;revisar los circuitos administrativos&quot;, el Ministerio de Capital Humano decidió cerrar la Dirección de Asistencia Directa por Situaciones Especiales (DADSE), una dependencia destinada a brindar ayuda a personas que padecen enfermedades crónicas incapacitantes y afecciones agudas urgentes._x000a__x000a_&quot;La Dadse permanecerá momentáneamente cerrada por readecuación en los sistemas y procedimientos&quot;, se lee en una hoja impresa en la puerta del organismo, según difundió el medio La Patriada. Esta institución, entre otras tareas, otorgaba subsidios para la adquisición de medicamentos oncológicos u otros insumos médicos a personas que se encuentran en situación de vulnerabilidad social y sanitaria, y que no poseen cobertura médica._x000a__x000a_Con la decisión de suspender la asistencia, cientos de personas (muchos de ellos niños y niñas) quedan sin tratamiento para sus enfermedades, poniendo en riesgo la salud e integridad de los pacientes."/>
    <s v="https://www.instagram.com/p/C3DFQHTRnBU/"/>
    <x v="1"/>
    <n v="0"/>
    <x v="180"/>
    <x v="4"/>
    <x v="251"/>
    <m/>
    <n v="7576"/>
    <n v="438"/>
    <n v="227"/>
    <n v="53"/>
    <n v="55"/>
    <n v="10"/>
    <n v="773"/>
    <n v="0.102032734952482"/>
    <n v="9"/>
  </r>
  <r>
    <s v="17907352364915250"/>
    <s v="🚍 El Gobierno Nacional anunció hoy la eliminación del Fondo Compensador del Interior, medida que podría generar un fuerte incremento de las tarifas de transporte público en buena parte de las provincias. _x000a__x000a_💰📈 De implementarse, el valor actual del boleto de 340 pesos podría dar un abrupto salto en la medida que las empresas requieran actualizar sus tarifas para contrarrestar la caída del subsidio que cubría buena parte del pasaje. _x000a__x000a_Ya son varios los mandatarios de diferentes ciudades del país que expresaron su preocupación a través de las redes sociales. Passerini, al respecto, compartió en la red social X: “Los intendentes de diferentes localidades de manifestamos nuestra preocupación ante la decisión del Ministerio de Economía de la Nación de eliminar el Fondo Compensador al transporte público del interior”. 📣_x000a__x000a_¿Cuánto costaría el pasaje?_x000a__x000a_El secretario de Movilidad Urbana de la Municipalidad de Córdoba, Gabriel Bermúdez, explicó que “sin subsidios, el boleto de transporte en Córdoba costaría hoy 1.100 pesos”, y agregó: “la gente tiene que saber que esta medida impacta en todos los usuarios, en los estudiantes, en los trabajadores, en personas que a diario usan el transporte”. 🚌💬_x000a__x000a_💼💡 Los empresarios nucleados en Fatap compartieron otro cálculo, donde mencionan que la quita obligaría a aumentar 100 pesos el boleto del transporte urbano, por lo que pasaría a costar 440 pesos, siempre y cuando la Provincia y el municipio sigan aportando subsidios desde sus arcas."/>
    <s v="https://www.instagram.com/p/C3Gg7xcuCUZ/"/>
    <x v="1"/>
    <n v="0"/>
    <x v="181"/>
    <x v="5"/>
    <x v="252"/>
    <m/>
    <n v="6919"/>
    <n v="430"/>
    <n v="187"/>
    <n v="57"/>
    <n v="12"/>
    <n v="1"/>
    <n v="686"/>
    <n v="9.9147275617863795E-2"/>
    <n v="17"/>
  </r>
  <r>
    <s v="17852799114117880"/>
    <s v="El espacio que conduce el Presidente Javier Milei presentó un polémico proyecto para derogar la ley de Interrupción Voluntaria del Embarazo (IVE). 😡 Diputados de La Libertad Avanza presentaron a última hora del miércoles la normativa que contempla penas de hasta tres años de cárcel para las mujeres que interrumpan su embarazo. _x000a__x000a_👉 Cabe destacar que el proyecto presentado por los diputados liberales no solo supone dar marcha atrás con la ley vigente, sino que es más restrictivo que el Código Penal que regía entre 1921 y 2020. _x000a__x000a_⚖️ En un momento en donde se viene pidiendo diálogo y consenso, diputados opositores ya anticiparon su rechazo al proyecto de ley para derogar la IVE y catalogaron a esta normativa como una provocación._x000a__x000a_En este contexto, diversas organizaciones feministas salieron a repudiar el accionar del gobierno bajo la consigna de que “el derecho de las mujeres a abortar en Argentina está en riesgo”.💚_x000a__x000a_#Cuchá"/>
    <s v="https://www.instagram.com/p/C3FtFX6O-RX/"/>
    <x v="1"/>
    <n v="0"/>
    <x v="181"/>
    <x v="5"/>
    <x v="224"/>
    <m/>
    <n v="3309"/>
    <n v="429"/>
    <n v="21"/>
    <n v="4"/>
    <n v="8"/>
    <n v="2"/>
    <n v="462"/>
    <n v="0.13961922030825"/>
    <n v="10"/>
  </r>
  <r>
    <s v="17845577586142270"/>
    <s v="🟣 La Oficina de Violencia Doméstica (OVD), dependiente de la Corte Sumprema de Justicia de la Nación, difundió un informe que muestra que un total de 1.237 personas fueron afectadas por violencia doméstica durante el mes de enero. Del total, el 47% fueron mujeres jóvenes y adultas, el 37% niñas, niños y adolescentes, y el 7% personas mayores._x000a__x000a_🔎 Dentro de los casos en lo que va de 2024, en el 42% de los mismos las víctimas denunciaron a su pareja o expareja, en tanto que la oficina estimó como riesgo altísimo y/o alto al 30% de los casos. Además, el 15% de las denunciantes presentaban lesiones que fueron constatadas por profesionales médicos de los equipos interdisciplinarios que conforman la OVD._x000a__x000a_ℹ️ La OVD es una dependencia de la Corte Suprema de Justicia de la Nación que funciona las 24 horas, todos los días del año. La misma esta integrada por equipos interdisciplinarios integrados por abogados, psicólogos, médicos y trabajadores sociales, que se encargan de recibir las denuncias por situaciones de violencia doméstica._x000a__x000a_📌 Las denuncias pueden ser presentadas por la propia persona afectada o por cualquier otra que haya tenido conocimiento del hecho de violencia. La presentación se realiza en la sede de la oficina que esta ubicada en Lavalle 1250, planta baja, en la Ciudad Autónoma de Buenos Aires._x000a__x000a_🔺 Si sos víctima de violencia de género o conocés a alguien que necesite ayuda, comunicate a la línea nacional y gratuita 144, que funciona todos los días del año, las 24 horas. También podés dirigirte al Polo Integral de la Mujer (teléfono 0800 888 9898, Entre Ríos 680, Córdoba Capital)._x000a__x000a_#Cuchá"/>
    <s v="https://www.instagram.com/p/C3IdwUQuqTo/"/>
    <x v="1"/>
    <n v="0"/>
    <x v="182"/>
    <x v="6"/>
    <x v="80"/>
    <m/>
    <n v="2228"/>
    <n v="131"/>
    <n v="5"/>
    <n v="0"/>
    <n v="3"/>
    <m/>
    <n v="139"/>
    <n v="6.2387791741472201E-2"/>
    <n v="11"/>
  </r>
  <r>
    <s v="18309784489127920"/>
    <s v="🏛️ Tras la inauguración del 146° período de sesiones ordinarias de la Legislatura de Córdoba, liderada por el Gobernador Martín Llaryora el pasado 1 de febrero, la Unicameral da inicio hoy a sus actividades con la nueva composición que surgió de las últimas elecciones provinciales._x000a__x000a_👥 El cuerpo está integrado por 26 legisladores que representan a cada uno de los departamentos en los que se divide el territorio provincial, y 44 representantes elegidos tomando a la Provincia como distrito único, distribuidos de manera proporcional según el sistema D'Hondt. Los legisladores tienen un mandato de cuatro años y son reelegibles por un periodo consecutivo, iniciando y concluyendo sus funciones al mismo tiempo que el Poder Ejecutivo provincial._x000a__x000a_🗳️ Aunque el oficialismo mantiene la mayoría en la cámara, su cantidad de representantes es significativamente menor que en el período anterior, contando ahora con 33 legisladores. De esta manera, pierde la mayoría absoluta que le garantizaba el quórum en cada sesión._x000a__x000a_🌐 Otra particularidad de la Legislatura que inicia un nuevo año de sesiones es la fuerte división en la oposición. Además de la ruptura previa entre el bloque de la UCR (19 representantes) y el PRO (3), se suma al interbloque el sector del Frente Cívico (7) y la Coalición Cívica (1)._x000a__x000a_📜 Las otras fuerzas que integran la cámara son: Construyendo Córdoba (2), Creo en Córdoba (1), Córdoba (1), La Libertad Avanza (1), Encuentro Vecinal (1) y MST-FIT (1)._x000a__x000a_De esta manera son 11 bloques los que le darán vida a las discusiones legislativas durante el 2024 en la Provincia de Córdoba."/>
    <s v="https://www.instagram.com/p/C3VLOG-LBm3/"/>
    <x v="1"/>
    <n v="0"/>
    <x v="183"/>
    <x v="4"/>
    <x v="101"/>
    <m/>
    <n v="1835"/>
    <n v="36"/>
    <n v="2"/>
    <n v="0"/>
    <n v="2"/>
    <m/>
    <n v="40"/>
    <n v="2.17983651226158E-2"/>
    <n v="10"/>
  </r>
  <r>
    <s v="17997757331440780"/>
    <s v="El pasado 11 de febrero el Papa Francisco canonizó a María Antonia de Paz y Figueroa, más conocida como Mama Antula, que así se convirtió en la primera santa argentina. Algunos la denominan &quot;Madre espiritual de la Patria&quot; y otros la consideran la primera feminista argentina, lo que es innegable es que se transformó en una referencia espiritual de nuestro país. _x000a__x000a_Mama Antula nació en 1730 en Villa Silípica, provincia de Santiago del Estero, en el seno de una familia destacada. &quot;La mujer más rebelde de su tiempo&quot;, desafió a su padre y le avisó que no se casaría ni sería monja. Así, se sobrepuso a los mandatos patriarcales que recaían sobre las mujeres de la época y se vinculó con los jesuitas con quienes comenzó a colaborar en la organización de los célebres ejercicios espirituales del fundador de esa orden religiosa: San Ignacio de Loyola. La escritora Cintia Suárez, señala que &quot;eligió un camino distinto al estipulado para una mujer. Ella quería ayudar, servir a un sector de la sociedad desposeído y olvidado, pero no como monja&quot;._x000a__x000a_Cuando los jesuitas fueron expulsados, Mama Antula inició un éxodo a pie de casi 5.000 kilómetros mientras predicaba, manteniendo vivo el legado jesuita, por el virreinato del Perú (en las actuales provincias de Santiago del Estero, Tucumán, Salta, Jujuy, Catamarca, La Rioja y Córdoba) y, cuando Buenos Aires pasó a ser el centro del virreinato del Río de la Plata se traslado hasta allí. Al llegar no fue bien recibida por sus atuendos sucios y por andar descalza. Fue objeto de burla y rechazada por el virrey y el obispo. Sin embargo, sus ejercicios espirituales se hicieron populares y le dieron prestigio. Así, llegó a construir uno de los edificios más antiguos de la ciudad: la Santa Casa de Ejercicios, lugar donde murió en 1799. _x000a__x000a_Es la segunda persona argentina que alcanzó el caracter de &quot;santa&quot;, después de que en 2016 el Papa Francisco beatificara al Cura Brochero. Pero esta ocasión fue especial porque Mama Antula es una de las figuras más veneradas por los jesuitas, la orden religiosa a la que pertenece Jorge Bergoglio._x000a__x000a_Conocé más en la nota completa, ingresá haciendo click en el link de la bio o en 👉 www.cucha.com.ar_x000a__x000a_#Cuchá"/>
    <s v="https://www.instagram.com/p/C3WG-EzRnzh/"/>
    <x v="1"/>
    <n v="0"/>
    <x v="183"/>
    <x v="4"/>
    <x v="117"/>
    <m/>
    <n v="1597"/>
    <n v="99"/>
    <n v="5"/>
    <n v="0"/>
    <n v="3"/>
    <n v="1"/>
    <n v="107"/>
    <n v="6.70006261740764E-2"/>
    <n v="18"/>
  </r>
  <r>
    <s v="17994728648320400"/>
    <s v="En una entrevista brindada a periodistas oficialistas, Javier Milei volvió a arremeter contra Lali Espósito y contra el evento musical. En un tono de burla, el presidente trató a la cantante de: Lali “Depósito”, por haber cobrado shows de varios gobiernos._x000a__x000a_Luego de las críticas, las redes sociales estallaron a favor de la artista convirtiendo a “lali depósito” en tendencia número uno en X. Una de los posicionamientos más fuertes vino por parte de Catriel Ciavarella, baterista de Divididos, quien posteó: “el sábado quise tocar en Cosquín con una remera de Lali. Sobradas eran ya las razones para hacerlo. Y hoy, tristemente, son más las que apuran este posteo; el grado de miserabilidad del presidente no tiene precedentes -o son demasiado oscuras- y se vuelve insoportable”._x000a__x000a_A su vez, el presidente arremetió nuevamente contra el festival argumentando que : “Córdoba hace el Cosquín Rock, que es privado, pero en subsidios les da a los artistas más de mil millones de pesos. Entonces, todos los artistas que estuvieron ahí, por ejemplo Lali ‘depósito’ cobró la del Estado”. Aunque uno de los periodistas intentó explicar, sin ser escuchado, que no eran subsidios lo que se brindaba al festival sino exenciones impositivas. Esto quiere decir que el estado otorga a empresas que generan condiciones de consumo un alivio del gasto tributario. _x000a__x000a_Resulta una ironía por parte del presidente, el cual se jacta de que los impuestos son una forma represiva del estado. Entonces, pareciera ser que ahora las exenciones impositivas a los empresarios privados que invierten miles de millones son un simple “subsidio”._x000a__x000a_En un contexto en donde se viene pidiendo consensos para construir una Argentina mejor, lo único que pareciera importarle al presidente es dinamitar todo canal de diálogo con los que piensen diferente a él. _x000a__x000a_#Cuchá_x000a__x000a_#lali #cosquinrock #milei"/>
    <s v="https://www.instagram.com/p/C3XhsTMOCzB/"/>
    <x v="1"/>
    <n v="0"/>
    <x v="184"/>
    <x v="5"/>
    <x v="253"/>
    <m/>
    <n v="7038"/>
    <n v="414"/>
    <n v="10"/>
    <n v="49"/>
    <n v="11"/>
    <m/>
    <n v="484"/>
    <n v="6.8769536800227293E-2"/>
    <n v="8"/>
  </r>
  <r>
    <s v="18035703730793768"/>
    <s v="📒 El Gobierno de Javier Milei redobló su ofensiva contra los maestros y confirmó la eliminación del Fondo Nacional de Incentivo Docente (Fonid), así como puso en duda la continuidad de la Paritaria Nacional Docente. Los sindicatos docentes advirtieron que tomarán medidas de fuerzas y no comenzarán las clases si no se reven ambas medidas._x000a__x000a_▶️ El recorte del Fonid es un nuevo episodio que tensa la cuerda entre Milei y los gobernadores. Adorni blanqueó que &quot;en principio, la Nación no va a transferir&quot; a las provincias los recursos correspondientes al incentivo docente (Fonid) y los comedores escolares porque &quot;considera que hoy no tiene existencia, no existen&quot;. Esto llevó a que todos los ministros de Educación provinciales firmaran un documento para hacerle llegar sus preocupaciones al titular de la cartera de Educación nacional, Carlos Torrendell. _x000a__x000a_⚪ El Fonid fue creado en 1998 y era un plus económico que el Ejecutivo Nacional giraba a las provincias para mejorar los sueldos maestros y profesores. Fue implementado durante el gobierno de Carlos Saúl Menem (PJ) luego de la famosa protesta  de la carpa blanca docente, que duró 1.003 días._x000a__x000a_📌 Por otra parte, el vocero presidencial confirmó que no se realizará una apertura de la paritaria nacional docente y recalcó que &quot;los salarios dependen de los gobernadores&quot;. Ambas medidas despertaron las alertas en los gremios que emitieron un comunicado en el que se pone en peligro el inicio de las clases. &quot;Los salarios docentes ya se encuentran mayoritariamente ubicados por debajo de la línea de pobreza. El ciclo lectivo está a pocos días hábiles de comenzar y, de no encontrar respuesta urgente a nuestro legítimo y justo reclamo, estas circunstancias por nosotros no generadas nos habilitan a iniciar todas las medidas gremiales a disposición, incluidas la de acción directa, afectando el inicio del ciclo lectivo&quot;._x000a__x000a_#Cuchá"/>
    <s v="https://www.instagram.com/p/C3YpDRXxuR4/"/>
    <x v="1"/>
    <n v="0"/>
    <x v="184"/>
    <x v="5"/>
    <x v="254"/>
    <m/>
    <n v="2301"/>
    <n v="215"/>
    <n v="8"/>
    <n v="4"/>
    <n v="1"/>
    <m/>
    <n v="228"/>
    <n v="9.90873533246414E-2"/>
    <n v="18"/>
  </r>
  <r>
    <s v="18069314647438460"/>
    <s v="🚍 La Municipalidad de Córdoba confirmó un fuerte incremento en el precio del boleto del transporte urbano, que pasa a costar $700 e implementa una tarifa nocturna de $805. Significa un aumento de más del 100% a los $340 que cuesta hoy el pasaje. La medida se hará efectiva desde las 00hs del sábado._x000a__x000a_🚎 El secretario de Movilidad Urbana de la Municipalidad de Córdoba, Gabriel Bermúdez, sostuvo que es imposible sostener el precio actual del boleto sin los subsidios que llegaban del Gobierno Nacional y que el presidente Javier Milei decidió quitar. _x000a__x000a_ℹ️ El intendente Passerini busca recursos para que evitar que toda la carga la pague el pasajero. “El Gobierno nacional nos está empujando a llevar un incremento tarifario. El boleto de colectivos sin subsidios debería costar entre $1.100 y $2.200, que es un aumento que no queremos aplicar porque la gente no lo va a resistir”, sostuvo en diálogo con Cadena 3. Y agregó: &quot;tenemos un agravante en la ciudad de Córdoba que una de las empresas (ERSA) está con muchas dificultades para prestar el servicio y que seguramente debemos invertir más fondos para regular y mejorar el servicio. Es un escenario complejo. No nos han mandado un solo peso de los subsidios y encima nos comunican por los medios que eliminaron el Fondo Compensador”,_x000a__x000a_📌 Ayer, Daniel Passerini se reunió con La Red Federal de Intendentes, que agrupa a jefes comunales de grandes ciudades del país (entre ellos participaron Llamosas de Río Cuarto y Bernarte de San Francisco) para elevar un reclamo a Nación y confirmar que mandarán un proyecto a la Cámara de Diputados para que el Presidente cumpla con el pacto fiscal que incluye la distribución de los fondos para el transporte._x000a__x000a_✔️ Además, solicitaron una audiencia en caracter de urgencia con el Ministro del Interior Guillermo Francos, y no descartaron recurrir a la Justicia en caso de no encontrar respuestas._x000a__x000a_▶️ Por su parte, el gobernador Martín Llaryora afirmó que: “el Gobierno tiene que saber que el ajuste lo está haciendo sobre la gente”, y ratificó la continuidad del Boleto Educativo, el Boleto Obrero Social, el Boleto Adulto Mayor y el Boleto para enfermos crónicos._x000a__x000a_#Cuchá"/>
    <s v="https://www.instagram.com/p/C3bQDMJR91d/"/>
    <x v="1"/>
    <n v="0"/>
    <x v="185"/>
    <x v="6"/>
    <x v="255"/>
    <m/>
    <n v="6683"/>
    <n v="373"/>
    <n v="100"/>
    <n v="58"/>
    <n v="12"/>
    <n v="4"/>
    <n v="543"/>
    <n v="8.1250935208738606E-2"/>
    <n v="18"/>
  </r>
  <r>
    <s v="17914374083867720"/>
    <s v="🔎 Después de la masiva movilización que la comunidad científica realizó en distintos puntos del país, el presidente del CONICET, Daniel Salamone, comunicó que se financiarán solo 600 becas, en lugar de las 1.300 anunciadas el año pasado, y que la fecha de inicio será el 1 de agosto, cuando lo que estaba estipulado era que comiencen en abril. _x000a__x000a_🔺 Con este recorte de más del 50%, el organismo se ve fuertemente afectado por las políticas de ajuste impulsadas por el presidente Javier Milei y el ministro Luis Caputo. Mientras Salamone realizaba el anuncio en el edificio del Polo Científico Tecnológico de Palermo, una manifestación de protesta reclamaba en la puerta rodeada de agentes de la Policía Federal._x000a__x000a_ℹ️ El 28 de febrero se publicarán los resultados de las convocatorias de becas doctorales. A este recorte se suma que este año que el Estado financiará solo 300 becas de finalización y que está pendiente la publicación de los resultados del proceso de evaluación de las Promociones en la Carrera del Investigador Científico y Tecnológico y de la Carrera del Investigador en Salud. _x000a__x000a_💬 Los trabajadores del CONICET agrupados en la Asociación Trabajadores del Estado (ATE) indicaron que se van a mantener &quot;en alerta y movilización, para resistir esta política de ajuste&quot;, y advirtieron que el organismo de prestigio internacional se encuentra &quot;absolutamente paralizado y en estado crítico&quot; y que el país está ante &quot;una próxima fuga de cerebros&quot;._x000a__x000a_#Cuchá"/>
    <s v="https://www.instagram.com/p/C3aNXv_OQ5I/"/>
    <x v="1"/>
    <n v="0"/>
    <x v="185"/>
    <x v="6"/>
    <x v="256"/>
    <m/>
    <n v="5166"/>
    <n v="385"/>
    <n v="56"/>
    <n v="13"/>
    <n v="11"/>
    <n v="2"/>
    <n v="465"/>
    <n v="9.00116144018583E-2"/>
    <n v="9"/>
  </r>
  <r>
    <s v="18039359836673192"/>
    <s v="⚖️ El próximo miércoles comienza el 14º juicio por delitos de lesa humanidad en la provincia de Córdoba. Se trata de la causa Adela María Gonzáles y otros en la cual se juzgará a siete imputados, en su mayoría ex personal del centro clandestino de detención D2. Durante el juicio se abordarán los delitos de privación ilegítima de la libertad, imposición de tormentos, homicidio y la sustracción de un menor de 10 años. _x000a__x000a_👉🏽 Todos los hechos sucedieron entre los meses de septiembre de 1978 y agosto de 1979. Una de las particularidades de este juicio es que serán juzgados, entre otros, personal civil y funcionarios de la Justicia Provincial, por haber permitido el secuestro y la entrega de una bebé nacida en cautiverio. _x000a__x000a_🔸 En este marco, los imputados por delitos de lesa humanidad son: la expolicía Mirta Graciela Antón y los expolicías Carlos Alfredo Yanicelli, Yamil Jabour, Raúl Alejandro Contrera y Juan Eduardo Ramón Molina, integrantes del Departamento de Informaciones Policiales (D-2); la exasesora de menores Ana María Rigutto de Oliva Otero; y Adela María González, civil, imputada de falso testimonio que permitió la inscripción de una niña como hija de dos personas que no eran ni su padre ni su madre. _x000a__x000a_📌 El juicio comenzará el miércoles 21 de febrero a las 9:30 horas en Tribunales Federales, ubicado en av. Concepción de Arenales y Paunero. _x000a__x000a_#Cuchá_x000a__x000a_#juicio #derechoshumanos #cordoba"/>
    <s v="https://www.instagram.com/p/C3hw19IuznF/"/>
    <x v="1"/>
    <n v="0"/>
    <x v="186"/>
    <x v="2"/>
    <x v="207"/>
    <m/>
    <n v="4120"/>
    <n v="663"/>
    <n v="43"/>
    <n v="6"/>
    <n v="12"/>
    <n v="2"/>
    <n v="724"/>
    <n v="0.17572815533980601"/>
    <n v="7"/>
  </r>
  <r>
    <s v="18325004686112192"/>
    <s v="🚍 El transporte interurbano en Córdoba tendrá un fuerte aumento: desde la 00hs de esta noche los pasajes costarán un 44,3% más. Así lo definió el Ente Regulador de Servicios Públicos (Ersep), organismo que autorizó el incremento._x000a__x000a_ℹ️ Se trata de la segunda vez en lo que va del 2024, que el transporte interurbano sube el valor de su boleto, ya que en enero ya habían aplicado un aumento del 97,4%. En todo el 2023 el el incremento fue del 148%. El salto de enero y el que se aplicará desde el martes 20 de febrero, superará con creces la inflación, lo que representa un fuerte traspaso de la carga del costo de funcionamiento del sistema a los usuarios. _x000a__x000a_📌 Como referencia, el pasaje de la ciudad de Córdoba hasta Carlos Paz en promedio pasará a costar $2300, a Alta Gracia $2450, casi $11.500 hasta San Francisco y unos $14.000 para llegar hasta Río Cuarto._x000a__x000a_#Cuchá _x000a_#Transporte #Córdoba #Interurbano"/>
    <s v="https://www.instagram.com/p/C3i5pEYxEmx/"/>
    <x v="1"/>
    <n v="0"/>
    <x v="186"/>
    <x v="2"/>
    <x v="257"/>
    <m/>
    <n v="2325"/>
    <n v="102"/>
    <n v="21"/>
    <n v="5"/>
    <n v="3"/>
    <m/>
    <n v="131"/>
    <n v="5.6344086021505403E-2"/>
    <n v="18"/>
  </r>
  <r>
    <s v="18416210494048640"/>
    <s v="🔺 El Partido del Trabajo y del Pueblo denunció que el lunes la concejala de Agua de Oro, Cecilia Panzetta, fue violentamente amenazada en el colectivo cuando iba rumbo a Río Ceballos. Allí, uno de los pasajerosla increpó diciéndole: &quot;sé donde vivís&quot;, &quot;te voy a quemar&quot;, &quot;sé que sos docente en El Pueblito y tenés problemas por adoctinadora&quot;, &quot;soy liberal libertario hasta la médula y hasta la muerte&quot;._x000a__x000a_📌 Panzetta es docente en el IPETyM 61 y ha trabajado por la implementación de la ESI. Debido a esto, anteriormente fue difamada y señalada por las redes sociales. Tras los sucesos vividos ayer, se realizó al denuncia judicial en la sede correspondiente._x000a__x000a_#Cuchá"/>
    <s v="https://www.instagram.com/p/C3ku-iquUZI/"/>
    <x v="1"/>
    <n v="0"/>
    <x v="187"/>
    <x v="3"/>
    <x v="176"/>
    <m/>
    <n v="5793"/>
    <n v="359"/>
    <n v="104"/>
    <n v="33"/>
    <n v="15"/>
    <n v="8"/>
    <n v="511"/>
    <n v="8.8209908510270996E-2"/>
    <n v="11"/>
  </r>
  <r>
    <s v="18269739430205700"/>
    <s v="🚨 Sin FONID y con la Paritaria Nacional en dudas, los gremios de todas las provincias debaten sobre medidas para enfrentar la crisis que afecta a la educación. La UEPC debate hoy si va al paro o no el lunes 26. _x000a__x000a_📉 A la difícil realidad que afrontan las clases medias y bajas en relación al fuerte aumento en productos de la canasta básica y servicios, el cual no ha sido acompañado con una recomposición salarial, la situación de los docentes se agrava por el recorte del Fondo Nacional de Incentivo Docente (FONID). _x000a__x000a_💰 El FONID fue sancionado en 1998 como un plus que el Poder Ejecutivo Nacional destina a las provincias para mejorar los salarios de los docentes, representando para el bolsillo del trabajador entre un 10% y un 15%. 📅_x000a__x000a_🎙️ El Presidente afirmó en una entrevista que &quot;la educación es responsabilidad exclusiva de las provincias&quot;, y con ese argumento dejó de enviar ese fondo que implica un importante recorte en el bolsillo de los maestros, acrecentado por la alta inflación que mes a mes pulveriza los salarios de todos los trabajadores. 📉_x000a__x000a_💬 Martín Llaryora, sobre esta situación, afirmó: &quot;Cuando cortas el incentivo docente, no le sacas plata a un intendente o gobernador, como dicen ellos, sino a la docencia… Un país que quiere salir de la crisis, no va a ser nunca ajustando a los docentes ni quitando los pocos fondos que llegan a la educación y la cultura del Gobierno nacional.&quot;_x000a__x000a_🤝 Tras varias idas y vueltas, donde desde el ejecutivo se dejó trascender que no se citará a los docentes, finalmente el Gobierno nacional convocó a los trabajadores estatales a una reunión paritaria para el próximo lunes en la Secretaría de Trabajo, Empleo y Seguridad Social. 📅 _x000a__x000a_#Paritaria #Educación #FONID #UEPC"/>
    <s v="https://www.instagram.com/p/C3kiPLoRqAj/"/>
    <x v="0"/>
    <n v="0"/>
    <x v="187"/>
    <x v="3"/>
    <x v="258"/>
    <m/>
    <n v="4795"/>
    <n v="552"/>
    <n v="222"/>
    <n v="17"/>
    <n v="20"/>
    <n v="16"/>
    <n v="811"/>
    <n v="0.16913451511991701"/>
    <n v="9"/>
  </r>
  <r>
    <s v="18036595315818540"/>
    <s v="♻️ Desde el Ministerio de Ambiente y Economía Circular lanzaron el programa de BioAcciones: un registro de organizaciones ambientales que hacen cosas “copadas” por la biodiversidad._x000a__x000a_ 🤝 El programa busca fortalecer el vínculo entre el ministerio y las organizaciones que ya vienen trabajando en materia ambiental para llevar a cabo acciones conjuntas. 🌵 Este registro incluye aquellos espacios que trabajan en forestación, huertas, compostaje, cuidado y rescate animal, gestión del agua, control de flora exótica invasora, ecoturismo o turismo de naturaleza y desarrollo sostenible. _x000a__x000a_🌱 El objetivo de esta iniciativa es generar un mapeo de organizaciones de la sociedad civil que vienen realizando actividades de preservación y restauración de la Biodiversidad en la Provincia de Córdoba. A su vez, convocar a las organizaciones a una mesa de trabajo por acciones temáticas (huertas, forestación, rescate animal, etc) para poder planificar y articular acciones en conjunto a la provincia._x000a__x000a_🔊 Desde el ministerio de Ambiente aseguraron que “esta iniciativa busca poder generar articulaciones virtuosas con los actores que hoy están trabajando en la restauración y preservación de la biodiversidad de nuestra provincia”. A su vez, remarcaron la importancia de articular con estas organizaciones, las cuales ya vienen trabajando en el territorio._x000a__x000a_📝Cabe resaltar que las organizaciones que se sumen al registro podrán acceder a diversos beneficios para potenciar el desarrollo de sus actividades, los cuales abarcan apoyo logístico, infraestructura y asesoramiento técnico profesional._x000a__x000a_🤩 Si tenés una organización y te querés inscribir en las BioAcciones, podés hacerlo a través de la web: ambiente.cba.gov.ar/bioacciones/ _x000a__x000a_#Cuchá_x000a__x000a_#ambiente #biodiversidad #medioambiente #córdoba #naturaleza #restauración"/>
    <s v="https://www.instagram.com/p/C3lKJm5xBea/"/>
    <x v="0"/>
    <n v="0"/>
    <x v="187"/>
    <x v="3"/>
    <x v="259"/>
    <m/>
    <n v="2060"/>
    <n v="117"/>
    <n v="14"/>
    <n v="2"/>
    <n v="8"/>
    <n v="1"/>
    <n v="141"/>
    <n v="6.8446601941747606E-2"/>
    <n v="15"/>
  </r>
  <r>
    <s v="18216511798277200"/>
    <s v="La licuación de los haberes de los jubilados y pensionados alcanzó la mínima histórica del siglo XXI. El valor registrado durante el mes de diciembre de 2023 se aproxima al nivel más bajo registrado en 2002. _x000a__x000a_A cálculos actuales, las jubilaciones y pensiones en 2002 tenían una mínima de $83.078. Si se toman los últimos ajustes programados por el gobierno de Milei, sumado a una inflación del 20% en febrero, el poder adquisitivo real fue de $88.094 (cabe resaltar que en febrero se pagan los haberes de enero). Por lo que se espera que esta cifra descienda por debajo de los 83 mil pesos en los haberes de marzo (esto quiere decir: el pago de los haberes de febrero)._x000a__x000a_Esta fue una decisión del Gobierno Nacional para conseguir cerrar la caja con superávit fiscal. Una receta de ajuste ya conocida en nuestro país y que el FMI (Fondo Monetario Internacional) suele usar como variable de ajuste: la caja de jubilaciones._x000a__x000a_El mayores problema es que la fórmula de movilidad se ajusta por incrementos trimestrales basados en la evolución de los salarios y la recaudación tributaria de Anses. Actualmente el valor de la fórmula está muy por debajo de la inflación, lo que genera una licuación del poder adquisitivo de nuestros jubilados y jubiladas. _x000a__x000a_#Cuchá_x000a__x000a_#jubilados #cordoba #nacion #anses"/>
    <s v="https://www.instagram.com/p/C3m5-OzOFBu/"/>
    <x v="1"/>
    <n v="0"/>
    <x v="188"/>
    <x v="4"/>
    <x v="260"/>
    <m/>
    <n v="4827"/>
    <n v="383"/>
    <n v="89"/>
    <n v="18"/>
    <n v="14"/>
    <n v="6"/>
    <n v="504"/>
    <n v="0.104412678682411"/>
    <n v="7"/>
  </r>
  <r>
    <s v="18051236218602120"/>
    <s v="💬 ¿Puede el acto poético ser vivido como una forma de la desobediencia? ¿Contiene la poesía algo exclusivo, algo diferente? ¿Existe en ella una singularidad que no puede ser del todo descripta? ¿Puede la poesía hacer algo hoy por nosotrxs?_x000a__x000a_✅ &quot;El poema como un don otorga algo que no está en ningún otro lado. No se puede destruir lo que no se deja conocer, y el don del poema es también el misterio, lo imprevisto. Como juega con la experiencia en el mundo, nunca se sabe lo que el poema puede, y cómo puede resultar esa fuerza un modo de reinventar en lo adverso, en lo más profundo de uno, pero también en el conjunto del tejido social&quot;._x000a__x000a_ℹ️ Flor López es fundadora y directora de El Brote, un taller de escritura creativa que funciona de manera presencial en la ciudad de Córdoba y de manera online para todo el mundo. Después de lo que fue el receso de verano, El Brote está dando inicio a su 2024 con una grilla llena de propuestas. Podés leer la nota completa o consultar la grilla ingresando al link de la bio o a nuestra página web 👉 www.cucha.com.ar._x000a__x000a_#Cuchá #ElBrote"/>
    <s v="https://www.instagram.com/p/C3oCmO9R-fz/"/>
    <x v="1"/>
    <n v="0"/>
    <x v="188"/>
    <x v="4"/>
    <x v="261"/>
    <m/>
    <n v="3045"/>
    <n v="131"/>
    <n v="14"/>
    <n v="1"/>
    <n v="19"/>
    <n v="9"/>
    <n v="165"/>
    <n v="5.4187192118226597E-2"/>
    <n v="18"/>
  </r>
  <r>
    <s v="18081801031434688"/>
    <s v="📌 Durante el mes de marzo en el teatro La Brújula se realizará la obra: “Sólo llamé para decirte que te amo”. Una comedia cordobesa dirigida por Lautaro Metral que cuenta las típicas discusiones y problemas que tiene cualquier familia. _x000a__x000a_🎭 La obra cuenta la historia de Patricia cuando en la mañana de un típico domingo suena el teléfono y recibe un llamado inesperado que puede cambiar su vida para siempre. Patricia queda sorprendida mientras toda la familia comienza a correr y gritar por toda la casa trayendo nuevamente a la realidad. _x000a__x000a_🎟️Las funciones se realizan todos los sábados de marzo en el teatro La Brújula (Rivadavia 1452, barrio Alta Córdoba). Las entradas las pueden adquirir por www.teatrolabrujula.com.ar y reservas al +54 9 3512 94-5778._x000a__x000a_#Cuchá_x000a__x000a_#teatro #comedia #córdoba"/>
    <s v="https://www.instagram.com/p/C3pxbVpuffF/"/>
    <x v="0"/>
    <n v="0"/>
    <x v="189"/>
    <x v="5"/>
    <x v="119"/>
    <m/>
    <n v="4684"/>
    <n v="271"/>
    <n v="77"/>
    <n v="5"/>
    <n v="31"/>
    <n v="5"/>
    <n v="384"/>
    <n v="8.1981212638770298E-2"/>
    <n v="10"/>
  </r>
  <r>
    <s v="17914398929879580"/>
    <s v="🇦🇷 🎓 Rectores nucleados en el Consejo Interuniversitario Nacional (CIN) manifestaron preocupación &quot;sobre la difícil situación por la que atraviesa el sistema universitario público nacional&quot;. Este organismo es integrado por las Universidades nacionales y provinciales del país, entre ellas las casas de estudio de Córdoba._x000a__x000a_📣 &quot;Conscientes de la delicada situación que atraviesa la Argentina, las autoridades del sistema universitario público hemos compartido nuestras preocupaciones responsablemente, hemos gestionado ante las autoridades competentes las acciones que entendemos necesarias y, producto del esfuerzo colectivo de nuestras comunidades, hemos garantizado, en condiciones muy difíciles, la continuidad de las actividades en cumplimiento de nuestra misión&quot;, manifestaron a través de un comunicado tras el encuentro que mantuvieron este miércoles._x000a__x000a_💬 En este contexto, el CIN sostuvo &quot;la necesidad de incrementar razonablemente los gastos de funcionamiento mensuales, actualizándolos conforme el proceso inflacionario que atravesamos, de manera de garantizar la continuidad de nuestras actividades y el cumplimiento de nuestra misión&quot;. _x000a__x000a_👩‍🏫👨‍🏫 Además, el documento que elaboraron apunta a la actualización de &quot;los salarios de docentes y no docentes y dar continuidad a los programas universitarios vigentes destinados a inversión en obras de infraestructura, equipamiento y sostenimiento de los programas de becas&quot;._x000a__x000a_🔬 En tal sentido, los rectores solicitaron &quot;garantizar el presupuesto necesario para sostener las actividades de ciencia, tecnología y extensión&quot;."/>
    <s v="https://www.instagram.com/p/C3qvpTqr1J3/"/>
    <x v="0"/>
    <n v="0"/>
    <x v="189"/>
    <x v="5"/>
    <x v="83"/>
    <m/>
    <n v="2937"/>
    <n v="397"/>
    <n v="39"/>
    <n v="4"/>
    <n v="12"/>
    <n v="1"/>
    <n v="452"/>
    <n v="0.153898535921008"/>
    <n v="19"/>
  </r>
  <r>
    <s v="18006045842459210"/>
    <s v="❌ Lo afirmó el vocero presidencial Manuel Adorni: “se tomó la decisión de avanzar en el desmantelamiento de diferentes institutos que efectivamente no sirven absolutamente para nada o son grandes cajas de la política o lugares para generar empleo militante y el primero de ellos va a ser el INADI”. _x000a__x000a_👉 La decisión fue tomada por el propio Milei, hecho que ya había anticipado durante la campaña presidencial. “No vamos a seguir financiando ni rosca política, ni lugares donde se paguen favores políticos ni donde haya cientos o decenas de puestos jerárquicos en un país que está absolutamente empobrecido”, aseguró Adorni en su habitual conferencia de prensa en Casa Rosada. 💬 _x000a__x000a_🏛️ El Instituto Nacional contra la Discriminación, la Xenofobia y el Racismo (INADI) es un organismo creado en 1995 con la función de promover políticas de igualdad y prevenir la discriminación en todas sus formas, ya sea por motivos de raza, etnia, género, orientación sexual, religión, nacionalidad, discapacidad, entre otros. Si se ejecuta esta decisión, se interrumpen casi 30 años de trabajo de un organismo clave para la convivencia democrática."/>
    <s v="https://www.instagram.com/p/C3p1spsR8vj/"/>
    <x v="1"/>
    <n v="0"/>
    <x v="189"/>
    <x v="5"/>
    <x v="262"/>
    <m/>
    <n v="2467"/>
    <n v="92"/>
    <n v="27"/>
    <n v="6"/>
    <n v="3"/>
    <n v="1"/>
    <n v="128"/>
    <n v="5.1884880421564597E-2"/>
    <n v="10"/>
  </r>
  <r>
    <s v="17851310667144140"/>
    <s v="👉 De acuerdo a los datos suministrados desde el Gobierno de la provincia de Córdoba, hasta la fecha se han confirmado más de 1700 casos de dengue, de los cuales 1299 son autóctonos. El informe manifiesta que se han encontrado casos en 123 de las 426 localidades de la provincia. _x000a__x000a_🦟 Debido al contexto epidemiológico, cabe resaltar que solo el 7% de los contagiados requirió internación. Desde el Ministerio de Salud se puso en marcha una Mesa Sanitaria para coordinar en conjunto con los municipios la prevención, el control  y la alerta temprana para la eliminación de los criaderos de mosquito. _x000a__x000a_#Cuchá_x000a__x000a_#dengue #cordoba #salud"/>
    <s v="https://www.instagram.com/p/C3s1KMTRYyn/"/>
    <x v="1"/>
    <n v="0"/>
    <x v="190"/>
    <x v="6"/>
    <x v="263"/>
    <m/>
    <n v="2823"/>
    <n v="93"/>
    <n v="24"/>
    <n v="0"/>
    <n v="0"/>
    <m/>
    <n v="117"/>
    <n v="4.1445270988310301E-2"/>
    <n v="14"/>
  </r>
  <r>
    <s v="18002275271195350"/>
    <s v="📌 Este sábado a las 19:30 horas, en el estadio Julio Césasr Villagra, se enfrentarán Belgrano y Talleres por la séptima fecha de la Copa de la Liga 2024. El partido se jugará sólo con hinchada pirata, mientras que los hinchas de la “T” asistirán a un banderazo previo._x000a__x000a_⚽ Es en este contexto que desde temprano se prevé un gran operativo policial en distintos puntos estratégicos de la ciudad, con el objetivo de que el encuentro se lleve a cabo de forma tranquila. _x000a__x000a_👉🏽 Cabe resaltar que el partido estaba programado para las 22 horas, pero por razones de seguridad desde el Ministerio a cargo de Juan Pablo Quintero, se solicitó a los presidentes de ambos clubes adelantar el horario._x000a__x000a_#Cuchá_x000a__x000a_#clásico #belgrano #talleres #futbol #argentina🇦🇷"/>
    <s v="https://www.instagram.com/p/C3sP0sAua-p/"/>
    <x v="1"/>
    <n v="0"/>
    <x v="190"/>
    <x v="6"/>
    <x v="75"/>
    <m/>
    <n v="1923"/>
    <n v="111"/>
    <n v="1"/>
    <n v="0"/>
    <n v="2"/>
    <m/>
    <n v="114"/>
    <n v="5.9282371294851803E-2"/>
    <n v="9"/>
  </r>
  <r>
    <s v="17993869841608550"/>
    <s v="🌱 Esta iniciativa es impulsada por la Secretaría de Servicios Públicos de la Municipalidad de Río Cuarto, en colaboración con el Servicio Penitenciario de la Provincia de Córdoba. Es llevada a cabo por reclusos, quienes producen anualmente entre 12 y 15 mil plantines florales destinados a embellecer diversos puntos de la ciudad._x000a__x000a_🌿 La Directora de Servicios Públicos, Adriana Garófalo, destacó que &quot;la producción de plantines se lleva adelante en cada una de las temporadas. Nosotros les brindamos capacitación y asesoramiento a los internos y son ellos quienes se encargan de la producción”._x000a__x000a_🌸 Garófalo detalló que la producción abarca plantines florales, geranios e hiedras, que ya se han convertido en pequeños arbustos visibles en los canteros aéreos del microcentro de Río Cuarto. Además de la formación, los internos reciben una certificación que les proporciona un recurso adicional al momento de su liberación._x000a__x000a_♻️ Esta acción de trabajo y aprendizaje ecológico incluye, además, un proceso de compostaje con todos los residuos generados en el Servicio Penitenciario._x000a__x000a_#Cuchá _x000a__x000a_#riocuarto"/>
    <s v="https://www.instagram.com/p/C31DUbog0bO/"/>
    <x v="0"/>
    <n v="0"/>
    <x v="191"/>
    <x v="2"/>
    <x v="158"/>
    <m/>
    <n v="3117"/>
    <n v="216"/>
    <n v="16"/>
    <n v="0"/>
    <n v="7"/>
    <m/>
    <n v="239"/>
    <n v="7.6676291305742703E-2"/>
    <n v="19"/>
  </r>
  <r>
    <s v="17986108916624570"/>
    <s v="⚽️ La selección Argentina de Fútbol femenino obtuvo su primera victoria en la Copa de Oro de la CONCACAF, al golear 3-0 a República Dominicana por fase de grupos. Las dirigidas por Germán Portanova, ahora deben esperar resultados favorables de otras zonas para clasificar a cuartos de final como una de las mejores terceros._x000a__x000a_👉 El primer gol de la Selección Femenina fue de la juvenil Dalila Ippolito, quien abrió el marcador a los 30 minutos del primer tiempo. Ya para el complemento, y en un partido reñido, Celeste dos Santos marcó el segundo gol en el minuto 76. El broche de oro estuvo a cargo de la ingresada Maricel Pereyra quien selló la victoria en el minuto 90+5, con un golazo de media distancia. _x000a__x000a_📈 En este contexto, el combinado nacional quedó tercero con 4 puntos detrás de Estados Unidos y México, quienes se enfrentan hoy para resolver quien queda primero del grupo. Ahora la selección deberá esperar los resultados de Paraguay o Puerto Rico, ya que ambos combinados tienen un punto menos que las dirigidas por Portanova. En caso de empate la definición se realizará por diferencia de gol. ✔️_x000a__x000a_#Cuchá_x000a__x000a_#SelecciónFemenina _x000a_#CONCACAF_x000a_#Copadeoro"/>
    <s v="https://www.instagram.com/p/C32XMlQuLd6/"/>
    <x v="0"/>
    <n v="0"/>
    <x v="192"/>
    <x v="3"/>
    <x v="207"/>
    <m/>
    <n v="1307"/>
    <n v="165"/>
    <n v="2"/>
    <n v="3"/>
    <n v="1"/>
    <n v="1"/>
    <n v="171"/>
    <n v="0.130833970925784"/>
    <n v="7"/>
  </r>
  <r>
    <s v="18020354729100560"/>
    <s v="📌 A través de una resolución del Ministerio de Capital Humano, el Gobierno Nacional frenó la puesta en marcha de la Universidad de Río Tercero. La institución estaba en proceso de creación después de que el año pasado se aprobara en el Congreso Nacional._x000a__x000a_ℹ️ La situación generó malestar y preocupación en la comunidad local, dado que el próximo cuatrimestre comenzarían las clases y ya se había llamado a convocatoria para cubrir cargos docentes para el dictado de las dos carreras que se iban a poder cursar: Tecnicatura en Turismo y Tecnicatura en Aplicaciones y Multiplataformas._x000a__x000a_💬 Para el intendente Marcos Ferrer (UCR) sostuvo que &quot;tanto el rector como el inicio de las actividades académicas no le costaban un centavo al Estado Nacional&quot;. Y agregó que la Universidad en la localidad “tiene un argumento central que es una reparación histórica por el atentado que sufrió nuestra ciudad en 1995 y hace más de 25 años que viene luchando por esto”._x000a__x000a_✔️ La decisión del Gobierno de Milei alcanza a las cinco universidades nacionales que se crearon por ley a finales del año pasado, la de Río Tercero, la Del Delta, la de Pilar, la de Ezeiza y la de Madres de Plaza de Mayo._x000a__x000a_#Cuchá"/>
    <s v="https://www.instagram.com/p/C36KngJxuiJ/"/>
    <x v="1"/>
    <n v="0"/>
    <x v="193"/>
    <x v="4"/>
    <x v="93"/>
    <m/>
    <n v="4785"/>
    <n v="253"/>
    <n v="43"/>
    <n v="27"/>
    <n v="11"/>
    <n v="1"/>
    <n v="334"/>
    <n v="6.9801462904911196E-2"/>
    <n v="19"/>
  </r>
  <r>
    <s v="18326260111141528"/>
    <s v="En el marco del día Internacional de la Mujer y la Niña en la Ciencia, la Agencia Córdoba Cultura invita al ciclo de charlas “Mujeres, Ciencia y Ambiente”, para poner en relieve el trabajo de las mujeres en las áreas del conocimiento científico. ✔️_x000a__x000a_👉 El objetivo es poder acercar a mujeres que vienen trabajando en diversas áreas temáticas de las ciencias, para que cuenten su experiencia y su trabajo cotidiano. _x000a__x000a_👩‍⚕️ Cabe resaltar que los encuentros se realizan todos los jueves (hasta el 21 de marzo inclusive) con tópicos distintos. En este marco, el jueves 29 de febrero se llevará a cabo la charla “Mujeres, ciencia y Justicia”, un espacio para conversar con mujeres que se desempeñan en distintas áreas de la ciencias forenses. _x000a__x000a_La idea es poder conocer la importancia de su trabajo, sus desafíos y oportunidades para conocer las perspectivas de futuro que tienen esas áreas de la ciencias. 💜_x000a__x000a_📍 El ciclo se realizará en el Museo de Ciencias Naturales (Poeta Lugones 395), a las 17 horas con entrada libre y gratuita._x000a__x000a_Si querés saber más podés ingresar a la web de cultura : cultura.cba.gov.ar/llega-el-ciclo-mujeres-ciencia-y-ambiente/_x000a__x000a_#Cuchá_x000a__x000a_#8m #8marzo #mujeresenlaciencia #cordoba #ciencia #cultura"/>
    <s v="https://www.instagram.com/p/C35FsscuIK6/"/>
    <x v="1"/>
    <n v="0"/>
    <x v="193"/>
    <x v="4"/>
    <x v="264"/>
    <m/>
    <n v="2753"/>
    <n v="252"/>
    <n v="55"/>
    <n v="1"/>
    <n v="11"/>
    <n v="1"/>
    <n v="319"/>
    <n v="0.115873592444606"/>
    <n v="8"/>
  </r>
  <r>
    <s v="18078873667453552"/>
    <s v="🎷 Se trata del primer festival de música Jazz que se realizará en Villa General Belgrano. Un evento realizado en articulación entre el municipio local y la Agencia Córdoba Cultura. _x000a__x000a_📌 Esta primera edición contará con más de 25 músicos, nacionales e internacionales, que interpretarán géneros que van desde la bossa nova al jazz tradicional. El festival está pensado para realizarse durante cuatro días en distintos puntos de la ciudad, en donde se combina la música y la gastronomía.✅_x000a__x000a_🎺 El evento se realiza desde el jueves 7 al domingo 10 de marzo. Si querés conocer la grilla completa, podés inrgesar a la web de la agencia cordoba cultura: cultura.cba.gov.ar/llega-la-primera-edicion-del-jazzfest-de-la-villa/_x000a__x000a_#Cuchá_x000a__x000a_#VillaGeneralBelgrano #Cultura #Jazz #Música #Turismo"/>
    <s v="https://www.instagram.com/p/C37g32XO-oT/"/>
    <x v="1"/>
    <n v="0"/>
    <x v="194"/>
    <x v="5"/>
    <x v="265"/>
    <m/>
    <n v="2950"/>
    <n v="212"/>
    <n v="37"/>
    <n v="1"/>
    <n v="14"/>
    <n v="1"/>
    <n v="264"/>
    <n v="8.9491525423728804E-2"/>
    <n v="7"/>
  </r>
  <r>
    <s v="17992833383545510"/>
    <s v="👏 Investigadores del Conicet y la Clínica Fleni lograron generar, por primera vez a nivel mundial, las herramientas para modelizar en laboratorio la enfermedad causada por una mutación del gen FHL1._x000a__x000a_ℹ️ Esta es una enfermedad genética «muy poco frecuente» que genera debilitamiento muscular. El avance (inédito) logrado por los científicos nacionales, es esencial para poder estudiar terapias para la enfermedad, para la que actualmente solo existen opciones paliativas._x000a__x000a_✔️ Esta patología tomó notoriedad en Argentina en 2019 tras la campaña que llevó adelante Thiago Felstinsky, un joven de 20 años con este diagnóstico. Su iniciativa buscaba darle visibilidad a la enfermedad y le solicitaba a los laboratorios la investigación para hallar una cura. Llegaron a participar las más famosas figuras del país como Messi, Scaloni, actores y políticos._x000a__x000a_🔎 Si querés conocer más, lee la nota completa en nuestra página web. Podés hacer click en el link de la bio o ingresando a 👉 www.cucha.com.ar._x000a__x000a_#Cuchá _x000a_#Ciencia #Salud #Conicet"/>
    <s v="https://www.instagram.com/p/C3_TG93x2cV/"/>
    <x v="1"/>
    <n v="0"/>
    <x v="195"/>
    <x v="6"/>
    <x v="255"/>
    <m/>
    <n v="2286"/>
    <n v="115"/>
    <n v="2"/>
    <n v="0"/>
    <n v="0"/>
    <m/>
    <n v="117"/>
    <n v="5.1181102362204703E-2"/>
    <n v="18"/>
  </r>
  <r>
    <s v="17846593896170980"/>
    <s v="📔 Según confirmó Horacio Ferreyra, ministro de Educación de Córdoba, ya son 15.700 estudiantes los que se han pasado de la escuela privada a la pública, e incluso de una privada a una privada más barata, en un proceso que aún no terminó. Esta migración de alumnos es un síntoma más de la crisis que está viviendo el país._x000a__x000a_📖 En lo que está siendo un comienzo de clases muy conflictivo, debido a que los docentes aún no han arreglado las paritarias, la cifra de alumnos que se suman a la escuela pública despertó una alarma. El ministro también afirmó que este proceso muestra como &quot;la crisis va pegando en los sectores de distinta manera porque también se observa en el Paicor un aumento en los niveles de inscripción para el servicio”._x000a__x000a_📚 La situación es paradójica, porque en medio del debate sobre el rol del Estado impulsado por la gestión de Javier Milei, es la escuela pública la que recibe lo que se va cayendo del sistema privado, garantizando la continuidad escolar de miles y miles de cordobeses._x000a__x000a_#Cuchá _x000a_#Educación"/>
    <s v="https://www.instagram.com/p/C4G9XXnxmUl/"/>
    <x v="1"/>
    <n v="0"/>
    <x v="196"/>
    <x v="2"/>
    <x v="266"/>
    <m/>
    <n v="5709"/>
    <n v="441"/>
    <n v="61"/>
    <n v="20"/>
    <n v="18"/>
    <n v="1"/>
    <n v="540"/>
    <n v="9.4587493431424099E-2"/>
    <n v="18"/>
  </r>
  <r>
    <s v="18038494618742380"/>
    <s v="🐱 Desde la Municipalidad de Río Cuarto se anunció el inicio de la obra para crear un pumario en el Parque Ecológico Urbano (PEU). Este proyecto nace a partir del programa de Presupuesto Participativo y tiene la particularidad de que fue votado por la ciudadanía._x000a__x000a_😻El proyecto tiene como objetivo contribuir a la rehabilitación y reinserción de los pumas que lleguen al lugar. Cabe destacar que desde hace tres décadas el Parque PEU funciona como centro de rescate de fauna silvestre en donde recibe, rehabilita y trabaja en la liberación de los animales de distintas especies que ingresan por decomisos y allanamientos, víctimas de tráfico de fauna, cotos de caza o mascotismo. _x000a__x000a_😸 Es importante mencionar que los animales que no puede ser liberados, ya sea por sus condiciones sanitarias, físicas o conductuales, pasan a formar parte del llamado plantel estable del parque. Esto quiere decir que cumple un rol educativo y concientizador sobre el cuidado que debemos tener sobre nuestra fauna silvestre, para promover el “no mascotismo” y no al maltrato animal. _x000a__x000a_😼El PEU está compuesto por un equipo humano de expertos profesionales y voluntarios, los cuales llevan, hasta el momento, más de mil pumas rescatados y liberados en los 30 años de la reserva. _x000a__x000a_Si querés conocer algunos de los animales que tiene el Parque Ecológico Urbano desliza en la imagen 🔜_x000a__x000a_📸 gentileza del staff de @peurio4_x000a__x000a_#Cuchá_x000a_#Pumas #RioCuarto #Córdoba #PEU"/>
    <s v="https://www.instagram.com/p/C4F0VVeuezT/"/>
    <x v="0"/>
    <n v="0"/>
    <x v="196"/>
    <x v="2"/>
    <x v="267"/>
    <m/>
    <n v="1825"/>
    <n v="143"/>
    <n v="16"/>
    <n v="0"/>
    <n v="0"/>
    <m/>
    <n v="159"/>
    <n v="8.7123287671232896E-2"/>
    <n v="7"/>
  </r>
  <r>
    <s v="18421079215019220"/>
    <s v="📰 Durante las primeras horas del lunes, los empleados comenzaron a recibir en sus buzones de correo electrónico una notificación que los exime de cumplir con sus labores durante siete días, plazo que comenzó a correr desde el domingo. La nota institucional está firmada por el interventor de la agencia, Diego Chaher. 📧_x000a__x000a_👮♂️ Al mismo tiempo, las inmediaciones del edificio de Télam fueron cercadas por la policía, acción presenciada por trabajadores de la agencia que estaban cumpliendo tareas en el cierre de la edición del domingo. Minutos después, la Comisión Gremial Interna y el Sipreba denunciaron la situación. 🏢_x000a__x000a_🗣️ &quot;El Gobierno nacional está llevando adelante uno de los peores ataques a la libertad de expresión en los últimos 40 años de democracia. Esta noche, la policía de la ciudad valló los dos edificios de la Agencia Nacional de noticias y publicidad Télam, para evitar el masivo abrazo e impedir el acceso al edificio&quot;, denunció el gremio en un comunicado difundido por X, mientras que los trabajadores expresaron que &quot;el Gobierno nacional está llevando adelante uno de los peores ataques a la libertad de expresión en los últimos 40 años de democracia&quot;. 📢_x000a__x000a_🎙️ El cierre fue anunciado el viernes por el presidente Javier Milei durante el discurso de apertura de sesiones legislativas en el Congreso Nacional. En dicho discurso, afirmó que Télam &quot;ha sido utilizada durante las últimas décadas como agencia de propaganda kirchnerista&quot;. 📢_x000a__x000a_🤝 El abrazo simbólico a los edificios, programado para las 12.30, contará con la participación de trabajadores de la agencia, dirigentes de varios gremios, la CGT y las dos CTA. Esta manifestación fue convocada después del anuncio del presidente sobre el cierre de la agencia durante su discurso de apertura de sesiones extraordinarias del pasado viernes. 🤲"/>
    <s v="https://www.instagram.com/p/C4GDVlnPoCI/"/>
    <x v="1"/>
    <n v="0"/>
    <x v="196"/>
    <x v="2"/>
    <x v="268"/>
    <m/>
    <n v="1619"/>
    <n v="91"/>
    <n v="3"/>
    <n v="3"/>
    <n v="3"/>
    <m/>
    <n v="100"/>
    <n v="6.1766522544780697E-2"/>
    <n v="9"/>
  </r>
  <r>
    <s v="17991147806375630"/>
    <s v="📢 Histórico: las Legisladoras y Legisladores Franceses aprobaron la nueva reforma constitucional que incluye la “libertad garantizada” para abortar. 💚 Lo que convierte al país galo en el primero que inscribe este derecho en su Carta Magna. _x000a__x000a_⚖️ La nueva constitución fue votada por una amplia mayoría de 780 votos a favor y 72 en contra, durante un Congreso extraordinario en ambas cámaras parlamentarias. Las autoridades francesas oficilizaran los nuevos cambios constitucionales este viernes 8 de marzo, Día Internacional de la Mujer._x000a__x000a_💬 A su vez, el Primer Ministro Gabriel Attal aseguró que ahora comienza “la era de un mundo de esperanza”. Cabe resaltar que Francia despenzalizó el aborto hace más de medio siglo y que cuenta con un alto apoyo social en el país europeo. _x000a__x000a_#Cuchá_x000a__x000a_#Francia #aborto #abortoseguro #constitución"/>
    <s v="https://www.instagram.com/p/C4IcsdUOA_P/"/>
    <x v="1"/>
    <n v="0"/>
    <x v="197"/>
    <x v="3"/>
    <x v="269"/>
    <m/>
    <n v="2796"/>
    <n v="377"/>
    <n v="35"/>
    <n v="2"/>
    <n v="4"/>
    <m/>
    <n v="418"/>
    <n v="0.14949928469241799"/>
    <n v="8"/>
  </r>
  <r>
    <s v="18016321205137560"/>
    <s v="📍 Se cumplen 30 años del asesinato del soldado Omar Carrasco en un cuartel de Zapala, provincia de Neuquén. El conscripto, que llevaba tan solo tres días formando parte del Grupo de Artillería 161, fue asesinado mediante una brutal tortura por un oficial y dos soldados. _x000a__x000a_👉 Las Fuerzas Armadas buscaron ocultar el hecho declarando desertor a la víctima, aunque el 6 de abril, casi un mes más tarde del asesinato, el cuerpo del colimba apareció a 700 metros del cuartel. Carrasco fue encontrado con signos de haber sido torturado y vejado. La autopsia determino que el cadaver estuvo escondido en un lugar húmedo y oscuro durante varios días después del asesinato y que luego fue trasladado al lugar donde fue encontrado._x000a__x000a_➖️ Las torturas y el asesinato eran moneda corriente por aquellos años dentro de las fuerzas armadas. Los retazos de la última dictadura cívico militar seguían fuerte tanto dentro de los cuarteles como en el cotidiano social. El caso Carrasco escandalizó a la opinión pública nacional y evidenció lo que la mayoría de los ciudadanos ya sabía: que esa institución militar vigente era incompatible con la vida democrática Argentina._x000a__x000a_👉 El año 1994 marcó dos cosas, por un lado las humillaciones y torturas a las que eran sometidos los colimbas al ingresar a los cuarteles. Por otro lado marcó el comienzo del final del Servicio Militar Obligatorio, al que Carlos Menem, como presidente de la nación, dispuso disolver el 31 de agosto de 1994._x000a__x000a_✔️ Por el caso fue imputado el subteniente Ignacio Canevaro a 15 años de prisión y los soldados Victor Salazar y Cristian Suárez a 10 años cada uno respectivamente. _x000a__x000a_#Cuchá_x000a__x000a_#Carrasco #30años"/>
    <s v="https://www.instagram.com/p/C4LKHKnuyJZ/"/>
    <x v="1"/>
    <n v="0"/>
    <x v="198"/>
    <x v="4"/>
    <x v="258"/>
    <m/>
    <n v="2536"/>
    <n v="157"/>
    <n v="4"/>
    <n v="3"/>
    <n v="1"/>
    <n v="1"/>
    <n v="165"/>
    <n v="6.5063091482649799E-2"/>
    <n v="9"/>
  </r>
  <r>
    <s v="18069444169490460"/>
    <s v="¿Quién no ha bailado alguna vez al ritmo de &quot;Noches de Miramar&quot;, &quot;Don Goyo&quot; o &quot;Mi caballo bayo&quot;? 🎶 La música del inolvidable Carlitos Rolán es parte fundamental de la identidad de Córdoba, y hoy, a cinco años de su fallecimiento, lo recordamos con la alegría contagiosa del tunga-tunga. 🕺💔_x000a__x000a_Carlos Eduardo López, el nombre detrás de este popular artista, fue uno de los ídolos indiscutidos del cuarteto y un actor fundamental en la construcción del ADN de la música local. Falleció en un día como hoy en 2019, dejando un extenso repertorio bailable que se ha convertido en parte esencial de la identidad cultural cordobesa. 🎤🌟_x000a__x000a_Nacido el 24 de enero de 1940 en Córdoba, la carrera de Rolán abarcó aproximadamente seis décadas, dejando un legado de casi sesenta discos y más de 400 canciones. 📀 Sus primeros pasos en la música se remontan a su infancia, donde como niño admiraba al Cuarteto Leo, una banda pionera en el género. Aunque inicialmente trabajó en otros oficios, su verdadera pasión era la música, y junto a su amigo Aldo Kustin, comenzaron a participar en concursos. En 1964, Rolán se unió al Cuarteto Leo como cantante, marcando así el inicio de su carrera en el cuarteto. 🎸🎤_x000a__x000a_La consagración de Carlos Rolán tuvo lugar entre 1974 y 1976, cuando se estableció como autor de éxitos y obtuvo su primer disco de oro como solista en 1973. 🏆 Durante este período, fue apodado &quot;pueblo&quot; y alcanzó la cima de su popularidad, participando en el programa televisivo Fiesta de cuartetos. Sin embargo, la dictadura militar en 1976 afectó su carrera y la difusión de sus temas. 📺🕰️_x000a__x000a_A lo largo de las décadas de 1980 y 1990, Rolán continuó grabando discos y cosechando éxitos, adaptándose a cambios en el estilo del cuarteto. Además, incursionó brevemente en la política y recibió numerosos reconocimientos a lo largo de su carrera. Su despedida oficial fue en diciembre de 2018, y falleció el 6 de marzo de 2019 a los 79 años en Córdoba, dejando un legado significativo en la historia del cuarteto cordobés. 🌹🎶_x000a__x000a_La música cordobesa ha tenido grandes precursores, y uno de los más destacados fue Carlos &quot;Pueblo&quot; Rolán. 🌟🎵"/>
    <s v="https://www.instagram.com/p/C4K_uNlRkC_/"/>
    <x v="1"/>
    <n v="0"/>
    <x v="198"/>
    <x v="4"/>
    <x v="270"/>
    <m/>
    <n v="785"/>
    <n v="29"/>
    <n v="1"/>
    <n v="0"/>
    <n v="0"/>
    <m/>
    <n v="30"/>
    <n v="3.8216560509554097E-2"/>
    <n v="7"/>
  </r>
  <r>
    <s v="18041364517667000"/>
    <s v="▶️ &quot;Nueva Coordenada&quot; es el nombre del flamante proyecto de Nada por Hoy, la banda de indie rock pop de Santa Rosa de Calamuchita, que presenta su adaptación al formato &quot;Live Session&quot;._x000a__x000a_🎧 El nuevo material está disponible a través de Spotify y YouTube. En esta última plataforma se pueden apreciar los videoclips que muestran una versión más cálida del grupo gracias a una estética intimista como las que caracteriza este tipo de producción. Este trabajo cuenta con la participación del músico embalseño Cristóbal Sterpone (con larga trayectoria en la música cordobesa) y el sonido de Cristian Da Rocha._x000a__x000a_🔊 Nada por Hoy está formada por Tomás Salgado en voz y guitarra, Guadalupe Arrieta en bajo y coros y Emiliano Ayosa en batería. Desde 2020 actúan con mucha frecuencia en el interior provincial y recientemente alcanzaron la ciudad de Córdoba._x000a__x000a_#Cuchá"/>
    <s v="https://www.instagram.com/p/C4Oy0oZx1BV/"/>
    <x v="1"/>
    <n v="0"/>
    <x v="199"/>
    <x v="5"/>
    <x v="81"/>
    <m/>
    <n v="1422"/>
    <n v="38"/>
    <n v="6"/>
    <n v="1"/>
    <n v="0"/>
    <n v="1"/>
    <n v="45"/>
    <n v="3.1645569620253201E-2"/>
    <n v="19"/>
  </r>
  <r>
    <s v="18332798506117160"/>
    <s v="Esta semana se celebraron 20 años de la aprobación de la Ley 9150 en la Provincia de Córdoba 🎉, una legislación esencial para resguardar a los cordobeses cuya situación posesoria no estaba regularizada. Esta iniciativa se convirtió además en la base para crear el Registro Personal de Poseedores 📜, permitiendo a las personas demostrar la posesión prolongada y de buena fe de sus propiedades, brindando seguridad jurídica a miles de hogares._x000a__x000a_Esta conquista por el derecho a la tierra fue resultado de lucha firme y justa de una poseedora ancestral del norte de la provincia, Ramona Orellano de Bustamante 🌾, referente del Movimiento Campesino de Córdoba. Ante los embates de desalojo de su campo, -el cual la vio nacer en 1926 y que compró su padre 15 años después-, dio origen al proyecto de Ley para proteger el derecho legítimo de los poseedores ancestrales._x000a__x000a_La vida y lucha de Ramona fue esencial para esta legislación: “Máteme mierda, pero de aquí no voy a salir” 💪, le dijo Ramona a los empresarios sojeros que le tiraron abajo su casa y pretendieron desalojarla del campo donde vivió hasta el 18 de junio de 2021, cuando falleció a sus 95 años._x000a__x000a_Esta Ley permitió, desde el 2020, que 2576 hogares anotaran su posesión en el Registro Personal de Poseedores, favoreciendo la seguridad jurídica, el arraigo, una mejor calidad de vida y el acceso a otros programas sociales. 🏡✨"/>
    <s v="https://www.instagram.com/p/C4S2gAavl8V/"/>
    <x v="1"/>
    <n v="0"/>
    <x v="200"/>
    <x v="0"/>
    <x v="271"/>
    <m/>
    <n v="4173"/>
    <n v="509"/>
    <n v="28"/>
    <n v="4"/>
    <n v="38"/>
    <n v="3"/>
    <n v="579"/>
    <n v="0.138749101365924"/>
    <n v="9"/>
  </r>
  <r>
    <s v="18029347387759980"/>
    <s v="👉 Del 13 al 16 de marzo se desarrollará una nueva peregrinación anual de la “Brocheriana”, la organización que todos los años realiza una cabalgata de cuatro días por los senderos que recorría el cura gaucho._x000a__x000a_📍 El recorrido comienza a las 5 de la mañana del miércoles, en la Catedral de la Ciudad de Córdoba, en donde se reúnen los caminantes y cabalgantes para recibir una pequeña misa antes de partir a Malagueño. Durante los siguientes cuatros días, los peregrinos pasarán por el río De la suela y por La Posta para llegar el último día a la localidad de Cura Brochero. _x000a__x000a_✔️ La Brocheriana es una experiencia para acercar a los fieles católicos a los caminos que recorría el Santo Brochero. Una forma de explorar el legado del cura gaucho mediante un viaje de fe e historia. En la web oficial de la organización explican que “La Brocheriana no es solo un recorrido físico, sino una conexión espiritual con el entorno que el Cura Brochero tanto amó”._x000a__x000a_Para los interesados en esta propuesta, pueden inscribirse en la web oficial → labrocherianaperegrinacion.com_x000a__x000a_#Cuchá"/>
    <s v="https://www.instagram.com/p/C4aatqTOLFS/"/>
    <x v="1"/>
    <n v="0"/>
    <x v="201"/>
    <x v="3"/>
    <x v="39"/>
    <m/>
    <n v="1811"/>
    <n v="58"/>
    <n v="6"/>
    <n v="0"/>
    <n v="1"/>
    <n v="3"/>
    <n v="65"/>
    <n v="3.5891772501380502E-2"/>
    <n v="8"/>
  </r>
  <r>
    <s v="18025465018999768"/>
    <s v="En un momento nacional en donde se está desfinanciando la educación pública universitaria, la municipalidad de Villa María toma la decisión de eximir del pago de impuestos a todos aquellos municipios que alquilan viviendas en la ciudad para ser residencia universitaria. 🙌_x000a__x000a_👉 En este contexto, el intendente de Villa María, Eduardo Accastello, inauguró en conjunto con su par de la municipalidad de Cintra “La Casa del Estudiante de Cintra II”. _x000a__x000a_Se trata de una residencia universitaria para todos los jóvenes cintrenses que quieran realizar estudios universitarios o terciarios en la localidad de Villa María. ✅️ Actualmente se encuentran 30 estudiantes que viven y desarrollan sus actividades académicas en dicha ciudad._x000a__x000a_📢 A su vez, el intendente Accastello agregó que: “debemos seguir proyectando con los jóvenes que eligen quedarse en el país. Esto es un ejemplo, debería ser tapa de los diarios a nivel nacional. Acá está demostrado que el ser humano es el eje de las políticas públicas, igualando oportunidades y capacidades&quot;, concluyó el jefe comunal. _x000a__x000a_#Cuchá_x000a__x000a_#cintra #villamaria #educacion #universidad #educación"/>
    <s v="https://www.instagram.com/p/C4dNMyGOSft/"/>
    <x v="1"/>
    <n v="0"/>
    <x v="202"/>
    <x v="4"/>
    <x v="5"/>
    <m/>
    <n v="3076"/>
    <n v="142"/>
    <n v="5"/>
    <n v="0"/>
    <n v="2"/>
    <m/>
    <n v="149"/>
    <n v="4.8439531859557898E-2"/>
    <n v="10"/>
  </r>
  <r>
    <s v="17998268033597470"/>
    <s v="🌏 Fronteras blindadas, un líder extravagante y un ejército numeroso, Corea del Norte es uno de los grandes misterios para occidente. Después de 35 años de ocupación japonesa, la península coreana se dividió en dos naciones con modelos antagónicos ¿En qué consisten sus tensiones? ¿Cómo sobrevivió Corea del Norte desde la caída de la Unión Soviética? ¿Cómo se gestiona un país que se declara autosuficiente?_x000a__x000a_▶️ Adrián Tuninetti dispara interrogantes y busca respuestas, en la nueva columna de Una Vuelta de Tuerca al Mundo. Podés leer la nota completa haciendo click en el link de la bio o ingresando a 👉 www.cucha.com.ar._x000a__x000a_#Cuchá"/>
    <s v="https://www.instagram.com/p/C4gtonKxjU5/"/>
    <x v="1"/>
    <n v="0"/>
    <x v="203"/>
    <x v="5"/>
    <x v="272"/>
    <m/>
    <n v="1588"/>
    <n v="45"/>
    <n v="0"/>
    <n v="2"/>
    <n v="2"/>
    <m/>
    <n v="49"/>
    <n v="3.08564231738035E-2"/>
    <n v="19"/>
  </r>
  <r>
    <s v="18051026071604940"/>
    <s v="📌 En estos días se están dando a conocer más resultados del Censo Nacional de Población, Hogares y Viviendas que fue realizado en 2022. Entre esos datos se puede destacar que 1.306.730 personas se reconocen indígenas o descendientes de alguno de los pueblos originarios. Esa cifra representa el 2,9% del total de la población del país, mientras que en Córdoba se reduce al 1,8% (69.218 personas)._x000a__x000a_🔎 Las provincias con mayor proporción de población indígena son Jujuy (10,1%), Salta (10%), Chubut (7,9%), Formosa (7,8%), Neuquén (7,7%) y Río Negro (6,4%). Y entre los pueblos con mayor población se pueden mencionar a Mapuche 145.783 personas, Guaraní 135.232, Diaguita 86.022, Qom/Toba 80.124 , Kolla 69.121, Wichi 69.080 y Quechua 52.154. Sorprende en el séptimo lugar la comunidad comechingona (que pobló partes de las provincias de Córdoba y San Luis) y de la que ahora se reconocen como tales 27.500 personas. Mientras que los que menos población tienen registrada son Isoceño 10 personas, Alacaluf 10, Haush/Maneken 6 y Ansilta 2._x000a__x000a_✔️ En el mapa de Córdoba, los departamentos que en proporción tienen más habitantes que se reconocen con descendencia indígena son tres del noroeste provincial: Cruz del Eje (3,6% de su población), Minas (3,2%) y San Alberto (3,1%). Luego se escalonan dos serranos: San Javier y Punilla (ambos con 2,9%). La Capital, en tanto, registra un 1,8%._x000a__x000a_ℹ️ Entre las nuevas conclusiones, se puede ver también la ampliación del número de pueblos reconocidos y la autoidentificación de muchos de ellos con sus propios nombres o etnónimos en sus propias lenguas._x000a__x000a_👉 En 2010, en el país 955 mil personas se reconocían indígenas o descendientes. Se interpreta que no es que el número de descendientes de indígenas haya crecido, sino que por cambios culturales más gente se reconoce en esa condición. El censo no constata exámenes genéticos: de lo que se trata es de la percepción que la gente tiene de sí misma._x000a__x000a_#Cuchá"/>
    <s v="https://www.instagram.com/p/C4iTSa1O-m1/"/>
    <x v="1"/>
    <n v="0"/>
    <x v="204"/>
    <x v="6"/>
    <x v="137"/>
    <m/>
    <n v="4391"/>
    <n v="585"/>
    <n v="90"/>
    <n v="2"/>
    <n v="40"/>
    <n v="6"/>
    <n v="717"/>
    <n v="0.16328854475062601"/>
    <n v="10"/>
  </r>
  <r>
    <s v="17926915709842580"/>
    <s v="📉 La motosierra del Gobierno Nacional sigue castigando a los sectores más vulnerables de la sociedad, en esta ocasión con el desfinanciamiento del Fondo de Integración Socio Urbana (FISU), cuyo propósito es mejorar el desarrollo urbano de los barrios populares. La maniobra del ejecutivo consistió en reorientar el destino de los fondos recaudados por el Impuesto País y reducir los aportes al FISU a solo un 0,3 por ciento._x000a__x000a_🏛️ El FISU tiene como objetivo principal financiar proyectos de integración socio urbana para los Barrios Populares inscriptos en el Registro Nacional de Barrios Populares (ReNaBaP). Desde el año 2019, está compuesto por un 15% del Aporte Solidario y Extraordinario de las Grandes Fortunas, así como un 9% del impuesto País. Este recurso ha posibilitado significativas mejoras habitacionales, equipamientos comunitarios y desarrollo de espacios públicos en numerosos municipios a lo largo del país. De acuerdo con el Monitor de Obras de Integración Socio Urbana, de acceso público, mediante el FISU se han llevado a cabo 1.276 proyectos de integración en barrios populares, beneficiando a 5.060 comunidades y a 338.152 familias._x000a__x000a_🤝 Ante la gravedad de la situación socioeconómica y la urgencia que están atravesando los sectores populares, diferentes organizaciones sociales y cooperativas se reunieron con el legislador Mariano Lorenzo para solicitar la presentación de un Proyecto de declaración para que la cámara adhiera al rechazo ante el recorte del FISU._x000a__x000a_📢 En este contexto, Agustina Murcia, Presidenta de la Cooperativa Felipe Varela, expresó: “Nosotros vamos a defender lo que hicimos. Vamos a defender nuestras familias, vamos a defender nuestro barrio y, sobre todo, vamos a defender nuestro trabajo”. Por su parte, el legislador Lorenzo manifestó que “para este gobierno, la casta son los sectores populares, al desfinanciar los fondos que permiten la urbanización de los barrios”."/>
    <s v="https://www.instagram.com/p/C4l3zDSxyuY/"/>
    <x v="1"/>
    <n v="0"/>
    <x v="205"/>
    <x v="0"/>
    <x v="187"/>
    <m/>
    <n v="2127"/>
    <n v="57"/>
    <n v="4"/>
    <n v="0"/>
    <n v="1"/>
    <n v="4"/>
    <n v="62"/>
    <n v="2.91490362012224E-2"/>
    <n v="19"/>
  </r>
  <r>
    <s v="18219895897278408"/>
    <s v="📝 El Gobierno dio a conocer un borrador de la reforma fiscal que planea llevar al Congreso, donde se incluyen cambios para el Impuesto a las Ganancias, que ampliarían significativamente la cantidad de trabajadores que pasarían a pagarlo._x000a__x000a_👩‍🔧👨‍🔬 ¿Quiénes quedan incluidos en la nueva reforma? Todos los trabajadores que ganen más de $1.141.066 netos mensuales, en el caso de los solteros sin hijos, y más de $1.509.465 de bolsillo para familias con 2 hijos 💼._x000a__x000a_💰 Además, todos los pagos que reciban los trabajadores, como horas extras, aguinaldo o viáticos, quedan incluidos en el cálculo del impuesto._x000a__x000a_📝 Con la eliminación del piso salarial impulsado por Sergio Massa en 2021 y vigente en $2.340.000 brutos, 1,5 millones de trabajadores hoy exentos de Ganancias volverían a pagar el impuesto en alícuotas que van del 5 al 35% 💸._x000a__x000a_📉 Esta modificación en la percepción de ganancias genera un hecho inédito en Argentina, ya que quienes cobren una canasta básica y media estarán entre los trabajadores que el gobierno considera que deben pagar el impuesto, dado que según información del INDEC, el valor de la Canasta Básica Total es de $690.901,57."/>
    <s v="https://www.instagram.com/p/C4qPbQ3uoI-/"/>
    <x v="1"/>
    <n v="0"/>
    <x v="206"/>
    <x v="2"/>
    <x v="273"/>
    <m/>
    <n v="8675"/>
    <n v="529"/>
    <n v="386"/>
    <n v="40"/>
    <n v="54"/>
    <n v="11"/>
    <n v="1009"/>
    <n v="0.116311239193084"/>
    <n v="12"/>
  </r>
  <r>
    <s v="18012827660251040"/>
    <s v="ℹ️ Hoy comenzó la Semana de la Memoria 2024, la primera que se realiza sin la presencia de Sonia Torres, y la cantidad de actividades que hay es enorme. A continuación te pasamos información de alguna de las más destacadas. _x000a__x000a_🌹 Reparación del legajo de Ricardo Fermín Albareda. Martes 19 a las 10hs. Se trata de la reparación histórica, fruto de la ley 10.784, en el que se entregará a familiares y seres queridos del subcomisario Albareda, su legajo laboral  donde queda asentada la detención/desaparición forzosa como fin de su carrera. Será la primera ceremonia de este tipo._x000a__x000a_🌹 Homenaje a Silvia Di Toffno. Martes a las 18hs. Nombramiento de un aula de la Facultad de Arte y Diseño en homenaje a Silvia Di Toffno, co-fundadora de H.I.J.O.S en nuestra provincia. Será en la Escuela Lino E. Spilimbergo, de la Universidad Provincial de Córdoba._x000a__x000a_🌹 Refugias, una instalación textil, inmersiva y multisensorial de la artista Felicita Petit. Del 19 al 24 de marzo en el Espacio para la Memoria y la Promoción de Derechos Humanos &quot;La Perla&quot;, Malagueño._x000a__x000a_🌹 Intervenciones por la Memoria en la UNVM. Jueves 21 de marzo a las 13hs. Intervenciones artísticas en la Plaza de la Memoria de la UNVM con la participación de estudiantes, docentes, no docentes y graduados. En el campus de la UNVM en Villa María._x000a__x000a_🌹 Inauguración de esculturas en el espacio público que simbolizan la búsqueda de las personas detenidas-desaparecidas. Miércoles a las 17:00hs en el Espacio para la Memoria Campo de la Ribera, Córdoba._x000a__x000a_🌹 Homenaje a los trabajadores y las trabajadoras municipales víctimas del terrorismo de Estado. El acto se llevará a cabo en la cochera del subsuelo del palacio municipal 6 de julio, que fue el lugar donde permanecieron detenidos y secuestrados los trabajadores municipales. Sábado a las 10:30hs._x000a__x000a_🌹 Marcha. Domingo 24 de marzo a las 17hs en Colón y Cañada._x000a__x000a_#Cuchá #SemanaDeLaMemoria _x000a__x000a_#24DeMarzo #MemoriaVerdadYJusticia #NuncaMás"/>
    <s v="https://www.instagram.com/p/C4rRNthRB8t/"/>
    <x v="1"/>
    <n v="0"/>
    <x v="206"/>
    <x v="2"/>
    <x v="274"/>
    <m/>
    <n v="2514"/>
    <n v="285"/>
    <n v="22"/>
    <n v="0"/>
    <n v="14"/>
    <m/>
    <n v="321"/>
    <n v="0.12768496420047701"/>
    <n v="21"/>
  </r>
  <r>
    <s v="17918784344793270"/>
    <s v="📍 Un 19 de marzo de 2004, el entonces presidente de la nación Nestor Kirchner junto a un grupo de sobrevivientes del ex centro clandestino Escuela de Mecánica de la Armada, ingresó por primera vez, desde la dictadura cívico militar, al predio de la ESMA._x000a__x000a_👉 Este momento marcó un hito histórico para la construcción de la democracia. Era la primera vez que un presidente acompañaba a las víctimas de la dictadura militar a recorrer las inmediaciones del centro clandestino de detención, tortura y exterminio más importante que tuvo la represión argentina entre 1976 y 1983._x000a__x000a_✍️ Una fecha que marca el comienzo de una reparación histórica por parte del estado en materia de derechos humanos. Cinco días más tarde de este suceso, el presidente Kirchner ordena bajar los cuadros de Videla y Bignone de la escuela de oficiales de la armada Argentina y firma el decreto que convierte a la ESMA en espacio para la promoción de la memoria y los derechos humanos._x000a__x000a_📢 En este marco, los organismos de derechos humanos realizarán una jornada en la ex ESMA denominada “Donde Hay Memoria, Hay Futuro”.Dicha jornada se extenderá durante toda la semana de la memoria y contará con visitas guiadas, charlas, muestras permanentes y presentación de libros. _x000a__x000a_#Cuchá_x000a__x000a_#memoria #verdad #justicia #derechoshumanos #abuelas _x000a_#esma"/>
    <s v="https://www.instagram.com/p/C4tpHvWx5Rl/"/>
    <x v="1"/>
    <n v="0"/>
    <x v="207"/>
    <x v="3"/>
    <x v="275"/>
    <m/>
    <n v="2310"/>
    <n v="199"/>
    <n v="4"/>
    <n v="2"/>
    <n v="3"/>
    <m/>
    <n v="208"/>
    <n v="9.0043290043289995E-2"/>
    <n v="19"/>
  </r>
  <r>
    <s v="17993541812341500"/>
    <s v="🔍 Un equipo multidisciplinario conformado por investigadores del CONICET ha identificado una serie de imágenes pertenecientes a sociedades cazadoras-recolectoras con miles de años de antigüedad. El hallazgo se realizó en Cueva Huenul, Neuquén, una región que alberga cerca de 900 pinturas de figuras humanas, animales y diseños abstractos entre sus muros de piedra._x000a__x000a_📚 Este descubrimiento, que ha impactado en los estudios arqueológicos de América, fue mencionado en un artículo reciente publicado en la revista Science Advances. Los arqueólogos sostienen que uno de los motivos representados en la cueva, un dibujo en forma de peine, tiene una antigüedad de 8.200 años. Además, se han localizado otras figuras de arte rupestre que datan de aproximadamente 5000 años._x000a__x000a_🎨 Guadalupe Romero Villanueva, becaria posdoctoral del CONICET, explicó: &quot;Pensamos que el arte rupestre desempeñó un papel clave en la construcción de la resiliencia humana, ya que no solo permitió la acumulación de conocimientos indígenas tradicionales relacionados con el mantenimiento de saberes, sino también porque esta información puede conservarse en el tiempo&quot;."/>
    <s v="https://www.instagram.com/p/C4ssLldRKjP/"/>
    <x v="1"/>
    <n v="0"/>
    <x v="207"/>
    <x v="3"/>
    <x v="276"/>
    <m/>
    <n v="1977"/>
    <n v="188"/>
    <n v="6"/>
    <n v="2"/>
    <n v="4"/>
    <m/>
    <n v="200"/>
    <n v="0.101163378856854"/>
    <n v="10"/>
  </r>
  <r>
    <s v="18002135837247490"/>
    <s v="💡 El ministro de Infraestructura de Córdoba, Fabián López, afirmó este martes que para mayo se espera que la luz vuelva a aumentar, en este caso un 100%. Al anuncio lo hizo después de que Cammesa (la Compañía Administradora del Mercado Mayorista Eléctrico) publicara la proyección de los costos de abastecimiento para el próximo semestre con la quita de subsidios._x000a__x000a_💬 &quot;Si uno ve los estudios que Cammesa proyecta para (el período de) mayo a octubre, el valor de la energía se vuelve a duplicar, lo cual va a tener un nuevo impacto en las boletas” dijo López. Esto implicaría para los usuarios un incremento del 100% respecto de lo que ya pagan en febrero._x000a__x000a_📌 Por su parte, López se desligó del valor de las tarifas: “Es importante aclararlo porque sino a veces uno termina echándole la culpa al cartero, al que le trae la factura y en definitiva acá hay un traslado a la factura final del usuario de decisiones tomadas a nivel nacional. Somos los que estamos dando la noticia que en realidad tendría que dar otro. ”. _x000a__x000a_✔️ Y agregó: ”Yo creo que llegó el momento de que el Estado Nacional se replantee este marco de estanflación si el sendero del “sinceramiento” de precios tiene que ser de esta manera o de una manera más leve”. Sin embargo, advirtió que la medida de la administración del presidente Javier Milei “vino para quedarse”._x000a__x000a_#Cuchá"/>
    <s v="https://www.instagram.com/p/C4vDyvrODKL/"/>
    <x v="1"/>
    <n v="0"/>
    <x v="208"/>
    <x v="4"/>
    <x v="277"/>
    <m/>
    <n v="5304"/>
    <n v="178"/>
    <n v="95"/>
    <n v="26"/>
    <n v="4"/>
    <n v="2"/>
    <n v="303"/>
    <n v="5.7126696832579198E-2"/>
    <n v="9"/>
  </r>
  <r>
    <s v="18009527936113850"/>
    <s v="📢 Desde el gobierno nacional se anunció el cierre del Instituto Nacional de Agricultura Familiar, Campesina e Indígena (INAFCI), medida que deja sin empleo a 900 trabajadores y técnicos especializados. _x000a__x000a_👉 Las organizaciones campesinas y los trabajadores del instituto venían reclamando, en las últimas semanas, que se regularice la situación del INAFCI y que se nombre un funcionario para el normal funcionamiento del organismo, por lo que esta medida tomó por sorpresa a todo el sector._x000a__x000a_👩‍🌾🧑‍🌾 Cabe resaltar que el INAFCI asiste con asesoramiento técnico y científico a más de 250 mil pequeños productores agropecuarios, los cuales aportan más del 50% de los alimentos de consumo en el país._x000a__x000a_❗️Desde la Asociación de Trabajadores del Estado (ATE) denunciaron mentiras para justificar el cierre del instituto. A su vez, diversas organizaciones campesinas manifestaron el rechazo y repudio a las acciones realizadas por el gobierno._x000a__x000a_🌾 Por su parte, los sectores nucleados en agricultura familiar especificaron que estas medidas buscan desmantelar la producción de alimentos para el mercado interno en detrimento de favorecer  a las grandes empresas internacionales._x000a__x000a_#Cuchá_x000a__x000a_#inafci #agriculturafamiliar"/>
    <s v="https://www.instagram.com/p/C4wPljTxlNR/"/>
    <x v="1"/>
    <n v="0"/>
    <x v="208"/>
    <x v="4"/>
    <x v="278"/>
    <m/>
    <n v="4127"/>
    <n v="249"/>
    <n v="42"/>
    <n v="26"/>
    <n v="19"/>
    <n v="3"/>
    <n v="336"/>
    <n v="8.1415071480494303E-2"/>
    <n v="20"/>
  </r>
  <r>
    <s v="18020767732922808"/>
    <s v="📍 La Provincia lanzó las inscripciones para postularse al &quot;Premio Literario Provincia de Córdoba 2024&quot; que en esta edición distinguirá obras en el género Cuento._x000a__x000a_📖 Se debe participar con un escrito en lengua española, cuya extensión no supere la 120 páginas ni sea inferior a 80. El libro presentado debe contar con el conjunto mínimo de siete cuentos._x000a__x000a_📚 Podrán participar todos los escritores argentinos, por nacimiento o por opción, mayores de edad y residentes en el territorio nacional._x000a__x000a_📗 La inscripción es de manera virtual, enviando un mail al correo electrónico: premioliterariocba2024@gmail.com, y tenés tiempo hasta el 2 de mayo._x000a__x000a_✅ Un jurado integrado por tres escritores de reconocida trayectoria seleccionará una única obra ganadora, cuyo autor recibirá una gratificación económica, un diploma y la publicación de la obra en una edición de quinientos (500) ejemplares. _x000a__x000a_#Cuchá"/>
    <s v="https://www.instagram.com/p/C4vTuAXOTi2/"/>
    <x v="1"/>
    <n v="0"/>
    <x v="208"/>
    <x v="4"/>
    <x v="279"/>
    <m/>
    <n v="2929"/>
    <n v="127"/>
    <n v="44"/>
    <n v="1"/>
    <n v="32"/>
    <m/>
    <n v="204"/>
    <n v="6.9648344144759303E-2"/>
    <n v="11"/>
  </r>
  <r>
    <s v="18008589992346330"/>
    <s v="#Urgente desde la Red Nacional H.I.J.O.S denunciaron un atentado en contra de una militante de la organización en su domicilio._x000a__x000a_A través de un comunicado, la organización de derechos humanos dio a conocer los hechos: una mujer (de la que preservan su identidad) fue atacada, amenazada y abusada sexualmente en su departamento por dos hombres armados que la esperaban dentro cuando ingresó._x000a__x000a_Los atacantes le transmitieron un claro mensaje de amenaza: “No hables nunca más, mirá lo que te pasa por hablar, sabemos que trabajás en los derechos humanos, no te vinimos a robar nada. No vinimos a robarte nada, a mí me pagan para esto”. A su vez, pintaron en la pared la sigla “VLLC ñoqui” (Viva La Libertad, Carajo),. Los atacantes no se llevaron nada de valor del departamento, solo carpetas con información de la organización._x000a__x000a_Según registra la denuncia penal, no bien entró a la víctima la “tomaron por el cuello y brazos impidiendo que pudiese moverse y hablar”, le ataron los pies y las manos, le introdujeron un trozo de tela en la boca. Le ordenaron que se pusiera de espaldas y al negarse, la golpearon. La llevaron a su habitación, la arrojaron en la cama boca abajo y la abusaron. “Ahora nos vamos a ir, si vos gritás vamos a volver y te vamos a meter un tiro”, le advirtieron antes de dejar el departamento._x000a__x000a_Desde H.I.J.O.S hacen responsable al gobierno nacional por este aberrante hecho ocurrido: &quot;Estos hechos tienen un claro correlato con las acciones y discursos de odio que las máximas autoridad del país expresan cotidianamente e incita a la violencia contra quien militamos por los Derechos Humanos&quot;_x000a__x000a_A días de conmemorarse un nuevo aniversario del golpe de Estado que instauró la dictadura genocida en el país, la Red Nacional de HIJOS exigió &quot;el inmediato esclarecimiento del hecho por parte del Poder Judicial&quot;._x000a__x000a_#Cuchá"/>
    <s v="https://www.instagram.com/p/C4xzMXVOitJ/"/>
    <x v="0"/>
    <n v="0"/>
    <x v="209"/>
    <x v="5"/>
    <x v="66"/>
    <m/>
    <n v="3776"/>
    <n v="576"/>
    <n v="83"/>
    <n v="16"/>
    <n v="10"/>
    <n v="4"/>
    <n v="685"/>
    <n v="0.181408898305085"/>
    <n v="10"/>
  </r>
  <r>
    <s v="18029714578916352"/>
    <s v="🏛️ Este jueves 21 se llevará a cabo &quot;Brocheriando: Homenaje a San José Gabriel del Rosario Brochero&quot; en la Unicameral. Para conmemorar a Brochero en el mes del aniversario de su nacimiento, se han convocado a artistas e intelectuales locales, quienes celebrarán la vida y obra del Santo Gaucho, que tanto orgullo genera en todos los cordobeses 😇_x000a__x000a_🎙️ Las actividades comenzarán a las 18:00 horas en el Auditorio de la Democracia de la Unicameral con la presentación del conversatorio &quot;Comunicación Brocheriana&quot;, en el que participarán el historiador Jorge Torres Roggero, la neuropsicóloga Fátima Paulazzo, la escritora Carina Ternavacio y el escritor e historiador Luis Baronetto. La presentación estará a cargo de Alejandra García._x000a__x000a_🌟 Además, a las 19:30 horas se inaugurará la muestra &quot;Vida del Cura Brochero&quot;, realizada por el artista Marcos Chabbal. La exposición consta de 17 piezas de madera tallada que celebran la obra del Cura Gaucho, retratando diferentes momentos de su vida."/>
    <s v="https://www.instagram.com/p/C4xmp_KsTbZ/"/>
    <x v="1"/>
    <n v="0"/>
    <x v="209"/>
    <x v="5"/>
    <x v="216"/>
    <m/>
    <n v="1168"/>
    <n v="53"/>
    <n v="7"/>
    <n v="1"/>
    <n v="0"/>
    <n v="1"/>
    <n v="61"/>
    <n v="5.2226027397260302E-2"/>
    <n v="8"/>
  </r>
  <r>
    <s v="18030989011899240"/>
    <s v="🎭 En el marco de la Semana de la Memoria, llega &quot;Agrietada&quot; al Teatro Real. La obra forma parte del ciclo Teatro por la Identidad y su guión fue premiado por Escenas por la identidad. Se presenta mañana, Sábado 23/03, a las 20:30hs y es apta para todo público._x000a__x000a_ℹ️ Agrietada relata el proceso de configuración de nuevas identidades en un país devastado a causa de las secuelas de la dictadura militar._x000a__x000a_📖 Las protagonistas, hijas de este período, reflexionarán en medio de las transformaciones históricas que suceden desde al advenimiento de la democracia a la actualidad, dejando entrever cómo el contexto y sus biografías personales interactúan en la búsqueda de una identidad._x000a__x000a_▶️ En este proceso, lo que en apariencia demarca notables diferencias entre ellas, revela una verdad que las une._x000a__x000a_#Cuchá #Teatro #TeatroReal_x000a_#TeatroPorLaIdentidad"/>
    <s v="https://www.instagram.com/p/C402zRGxJwL/"/>
    <x v="1"/>
    <n v="0"/>
    <x v="210"/>
    <x v="6"/>
    <x v="280"/>
    <m/>
    <n v="1951"/>
    <n v="87"/>
    <n v="11"/>
    <n v="4"/>
    <n v="1"/>
    <n v="1"/>
    <n v="103"/>
    <n v="5.2793439261917E-2"/>
    <n v="15"/>
  </r>
  <r>
    <s v="17849759088144150"/>
    <s v="Cómo se vivió el #24DeMarzo en #Córdoba._x000a__x000a_Video y edición: @_franfa__x000a__x000a_#NuncaMás #MemoriaVerdadYJusticia #Memoria #Ddhh"/>
    <s v="https://www.instagram.com/reel/C49D4CPR22g/"/>
    <x v="2"/>
    <n v="69"/>
    <x v="211"/>
    <x v="2"/>
    <x v="53"/>
    <m/>
    <n v="9348"/>
    <n v="1056"/>
    <n v="108"/>
    <n v="55"/>
    <n v="20"/>
    <n v="29"/>
    <n v="1239"/>
    <n v="0.132541720154044"/>
    <n v="19"/>
  </r>
  <r>
    <s v="17990358362438370"/>
    <s v="✔️ El Tribunal Oral Federal 1 de La Plata dictó hoy la sentencia del Juicio Brigadas, proceso que juzga los delitos de Lesa Humanidad perpetrados en las Brigadas de la Policía Bonaerense en el Pozo de Banfield, el Infierno de Lanús, el Pozo de Quilmes y la Brigada de San Justo, durante la última dictadura cívico-militar._x000a__x000a_ℹ️ En esta causa están involucradas 610 víctimas, entre ellas 23 embarazadas y 10 nietos apropiados. Fue al Pozo de Banfield donde trasladaron a los estudiantes secundarios secuestrados en &quot;La Noche de los Lápices&quot;. Durante el proceso judicial se mencionaron las torturas sufridas por las víctimas, que incluyeron violencia sexual, y la inhumanidad de las condiciones de vida en los centros clandestinos. El 86% de las víctimas de esta causa permanecen al día de hoy desaparecidas. _x000a__x000a_📌 Cuando comenzó el Juicio Brigadas eran 18 los imputados, seis murieron en el transcurso, uno ellos era Miguel Etchecolatz. De los 12 que quedaron, nueve obtuvieron cadena perpetua, uno condena a 25 años y uno fue absuelto. Solo uno de los imputados estaba en cárcel común, el resto contaba con prisión domiciliaria, pese a que varios llegaron al juicio con condenas sobre sus espaldas. La Subsecretaría de Derechos Humanos de Buenos Aires solicitó que se revoquen todas las domiciliarias._x000a__x000a_🔺 De los culpables algunos eran parte de la Policía Bonaerense, otros formaban parte del Destacamento 101 de Inteligencia del Ejército y,  hasta un civil, Jaime Smart, quien dio órdenes y fue parte del Ejecutivo de la provincia como Ministro de Gobierno de Ibérico Saint Jean, interventor de la Provincia._x000a__x000a_▶En lo que duró el juicio se los vio a los acusados hacer cualquier cosa en el Zoom por el que se transmitía: ponían osos de peluche frente a la cámara, leían el diario, atendían el teléfono, tapaban la cámara con una hoja y hasta hablaban con otras personas. Nunca mostraron arrepentimiento. _x000a__x000a_🔎 Este caso tuvo una particularidad que lo hace único no sólo en Argentina sino en el mundo: es la primera vez que se juzga como parte del genocidio la violencia específica y la intensificación de la violencia hacia 8 travestis que estuvieron detenidas desaparecidas en Banfield."/>
    <s v="https://www.instagram.com/p/C4_lmD4xrgs/"/>
    <x v="1"/>
    <n v="0"/>
    <x v="212"/>
    <x v="3"/>
    <x v="18"/>
    <m/>
    <n v="5341"/>
    <n v="1152"/>
    <n v="139"/>
    <n v="12"/>
    <n v="35"/>
    <n v="8"/>
    <n v="1338"/>
    <n v="0.25051488485302398"/>
    <n v="19"/>
  </r>
  <r>
    <s v="18426711487029220"/>
    <s v="Se presentó el “Bustingorrytitan shiva” en el museo Ernesto Bachmann de Villa El Chocón. La nueva especie fue reconstruida a partir de dos individuos diferentes en una historia que transcurre a lo largo de varios años._x000a__x000a_Corría el 2000 cuando Manuel Bustingorry dio aviso de un hallazgo al museo municipal: había encontrado un hueso llamativamente grande y robusto cerca de un cañadón. La noticia llegó a Rubén Carolini, que estaba a cargo del museo de Villa El Chocón. Junto a la paleontóloga Simón, un técnico y el chofer fueron directo y al ver el fósil sobre el terreno la emoción fue grande para todos._x000a__x000a_La primera campaña de excavación la realizaron en 2001 y fue todo un reto. Las piezas que encontraron eran muy grandes y pesadas, y trasladarlas al laboratorio fue una tarea de gran precisión y esfuerzo.  Las piezas fueron llevadas al laboratorio y ahí comenzó la etapa de describir, ordenar y compararlas para finalmente poder armar el gran “rompecabezas”. _x000a__x000a_Pero, la tarea no fue fácil. Para crear esta nueva especie se basaron en un ejemplar, el más completo, que en términos técnicos se conoce como “holotipo”. Y otro ejemplar, que complementa la información del primero, conocido como “paratipo”, que está representado por seis piezas y es un poco más pequeño que el primero. El nuevo dinosaurio es un saurópodo, un tipo de dinosaurio cuadrúpedo, herbívoro, que incluye a los animales más grandes que hayan poblado los continentes._x000a__x000a_Conocé toda la historia en la nota completa. Ingresá a través del link de la bio o 👉 www.cucha.com.ar._x000a__x000a_#Cuchá"/>
    <s v="https://www.instagram.com/p/C4-n2nMOoLz/"/>
    <x v="1"/>
    <n v="0"/>
    <x v="212"/>
    <x v="3"/>
    <x v="281"/>
    <m/>
    <n v="1892"/>
    <n v="98"/>
    <n v="2"/>
    <n v="0"/>
    <n v="3"/>
    <m/>
    <n v="103"/>
    <n v="5.4439746300211402E-2"/>
    <n v="10"/>
  </r>
  <r>
    <s v="18017749049169740"/>
    <s v="🔵 En una sesión especial por la Semana de la Memoria, la Legislatura se reunió en el Espacio de la Memoria &quot;Refugio Libertad&quot;, que se encuentra en cercanías de la localidad de José de la Quintana. _x000a__x000a_📌 Con 66 votos a favor, se sancionó la Ley Sonia Torres (en homenaje a la titular de Abuelas Córdoba fallecida en octubre pasado) para capacitar en derechos humanos a los agentes de los tres poderes del Estado. La norma establece contenidos mínimos en la materia: principios básicos de DDHH, jurisprudencia, juicios y procesos, sitios de la memoria, violencia institucional, derechos de minorías y genocidios, entre otros aspectos. En la sesión, además, se hizo un reconocimiento a la trayectoria de &quot;Vitín&quot; Baronetto, un luchador por los derechos humanos y la democracia de la ciudad de Córdoba._x000a__x000a_🔎 Refugio Libertad es uno de los Sitios de la Memoria más nuevos de la provincia. Fue señalizado como tal en el año 2022 y se ubica en las instalaciones del ex Grupo de Artillería 141, donde funcionó un Centro Clandestino de Detención durante la última dictadura cívico militar. El lugar fue construido en 1940 y funcionó hasta 1993, cuando quedó abandonado. El lugar cuenta con más de 800 hectáreas y al día de hoy se investiga si una zona de ese extenso predio se utilizó para fusilamientos y enterramientos clandestinos. _x000a__x000a_ℹ️ Hace algunos años la organización Trabajadoras Unidas por la Tierra ocupó algunas parcelas donde desarrollan distintas unidades productivas de diversos tipos: vacunas, porcinas, ovinas, agricultura, apicultura, cunicultura y de huerta. También funciona en el lugar un centro de los Hogares de Cristo, la red que trabaja con jóvenes con problemas de adicciones._x000a__x000a_#Cuchá"/>
    <s v="https://www.instagram.com/p/C5CL7VTRxai/"/>
    <x v="0"/>
    <n v="0"/>
    <x v="213"/>
    <x v="4"/>
    <x v="81"/>
    <m/>
    <n v="3900"/>
    <n v="593"/>
    <n v="97"/>
    <n v="8"/>
    <n v="15"/>
    <n v="1"/>
    <n v="713"/>
    <n v="0.18282051282051301"/>
    <n v="19"/>
  </r>
  <r>
    <s v="17860116402111750"/>
    <s v="🗨️ &quot;Estamos ante un escenario de pérdida de miles de puestos de trabajo en Pymes industriales&quot;, advirtió Daniel Rosato, presidente de Industriales Pymes Argentinos (IPA), al presentar el tercer informe del Observatorio IPA._x000a__x000a_📌 Rosato cuestionó al Gobierno por la &quot;apertura indiscriminada&quot;, por entender que esa decisión es &quot;injusta y desleal&quot; y provocará el cierre de &quot;miles&quot; de pequeñas y medianas empresas. &quot;Las medidas que lleva adelante el Gobierno plantean una competencia desleal para las pymes, son muy injustas. Tenemos hoy algunas empresas que trabajan al 25% de su capacidad instalada&quot;. Según el industrial la &quot;Argentina tiene que salir adelante con la producción y no con el fomento a las importaciones ¿No se da cuenta el ministro (Luis) Caputo de la competencia desleal que nos está creando?&quot;._x000a__x000a_ℹ️ La contracción del mercado interno por caída de la capacidad adquisitiva de la población tiene un efecto en cadena, describió Rosato: &quot;Los trabajadores no tienen recomposición salarial, el mercado interno se achica. Como se vende menos, producimos menos. Postergamos las inversiones para atender antes las urgencias. Pero cuando se prolonga la caída de ventas eso no alcanza&quot;._x000a__x000a_▶️ Y agregó: &quot;No hay ninguna señal de la actual política que me permita alentar la esperanza de que vamos a salir rápido de la recesión&quot;, señaló. &quot;El gobierno cree que va a bajar la inflación con importación de productos más baratos, y la está bajando con recesión, con caída de la demanda. Pero es la misma inflación que el gobierno creó&quot;._x000a__x000a_✔️ Finalmente, Rosato reclamó tanto al presidente Javier Milei como al ministro de Economía, Luis Caputo, que reciban a las pymes &quot;así como recibieron la semana pasada a las grandes empresas del Grupo de los Seis&quot;._x000a__x000a_#Cuchá _x000a_#Pymes"/>
    <s v="https://www.instagram.com/p/C5Be2-MOS30/"/>
    <x v="1"/>
    <n v="0"/>
    <x v="213"/>
    <x v="4"/>
    <x v="282"/>
    <m/>
    <n v="1756"/>
    <n v="87"/>
    <n v="2"/>
    <n v="6"/>
    <n v="1"/>
    <m/>
    <n v="96"/>
    <n v="5.46697038724374E-2"/>
    <n v="12"/>
  </r>
  <r>
    <s v="17923756988778010"/>
    <s v="🔴 El Gobierno Nacional anunció incrementos que rondan los 300% en las tarifas de gas natural a partir del 1° de abril. Esta medida, impulsada bajo el concepto de &quot;sinceramiento&quot; tarifario, se refleja en la Resolución 41/2024 de la Secretaría de Energía, publicada recientemente en el Boletín Oficial._x000a__x000a_📈 El ajuste tarifario se implementará en tres etapas distintas: el primero entrará en vigor en abril, reflejándose en las facturas de mayo; el segundo abarcará el período de mayo a septiembre, coincidiendo con los meses de mayor consumo durante el invierno; y el tercero se aplicará desde octubre hasta el cierre del año. De esta manera, esta decisión marca el inicio de una serie de ajustes en el costo de la energía, que se espera que continúen durante el segundo semestre. _x000a__x000a_Los efectos de estos aumentos variarán según la categoría en la que se encuentre el usuario. Se distinguen tres niveles:_x000a__x000a_👉 Nivel 1 (N1): destinado a usuarios de mayores ingresos, quienes no cuentan con subsidios._x000a_👉 Nivel 2 (N2): dirigido a usuarios de menores ingresos, que disfrutan de subsidios en sus tarifas._x000a_👉 Nivel 3 (N3): diseñado para usuarios de ingresos medios, quienes reciben subsidios parciales en sus facturas de gas._x000a__x000a_🔔 Es importante señalar que los incrementos serán distintos dependiendo de la empresa proveedora del servicio y de la subzona tarifaria en la que se encuentre el usuario, considerando las variaciones regionales de costos y condiciones._x000a__x000a_#Cuchá #Gas_x000a_#GasNatural"/>
    <s v="https://www.instagram.com/p/C5Gnj-2uFXw/"/>
    <x v="1"/>
    <n v="0"/>
    <x v="214"/>
    <x v="6"/>
    <x v="283"/>
    <m/>
    <n v="1225"/>
    <n v="25"/>
    <n v="2"/>
    <n v="0"/>
    <n v="0"/>
    <m/>
    <n v="27"/>
    <n v="2.2040816326530599E-2"/>
    <n v="12"/>
  </r>
  <r>
    <s v="18024430631044872"/>
    <s v="🏛️ En la ciudad cordobesa de Oliva se asienta desde 1995 el Museo Nacional de Malvinas (MUNAM), espacio que cuenta con más de cinco mil objetos que formaron parte de la guerra en las islas del sur argentino entre abril y junio de 1982. Este espacio, que también exhibe aviones de la Fuerza Aérea y un helicóptero._x000a__x000a_🛩️ El MUNAM es el resultado de la persistencia de Gabriel, su gestor, quien a la edad de apenas 12 años en 1982 comenzó a contactarse mediante cartas y personalmente con familiares de los héroes y con los propios veteranos para expresarles su admiración y gratitud. A partir de estos intercambios, surgió en Gabriel la idea de construir un lugar con objetos que preservara la gesta de Malvinas para las futuras generaciones. Uniformes y cascos, balas, caponas de gala, tableros de avión, borceguíes y gorras, fotos, cartas y banderas argentinas, placas y cuadros se exhiben hoy en el MUNAM como un registro vivo de aquella guerra._x000a__x000a_🎖️ En su presentación, los gestores del museo destacan que se trata de &quot;un espacio dinámico, interactivo, cultural e histórico que custodia una de las colecciones más importantes para el sentir de nuestra sociedad. Su objetivo es resguardar, revalorizar, difundir y reconstruir un fragmento de la historia de nuestro país que aún no ha sido debidamente tratado. Pero fundamentalmente, intenta rendir homenaje a tantos hombres anónimos que lucharon por la patria, muchos de los cuales perdieron sus vidas&quot;._x000a__x000a_🗓️🕘 El Museo a cielo abierto puede visitarse sin costo en cualquier momento del año. El sector cerrado tiene horarios de lunes a viernes de 9 a 12 y de 15 a 19 horas, y fines de semana y/o feriados solo con turno previo. Para solicitar turno en Visitas Guiadas, por favor comuníquese con nosotros."/>
    <s v="https://www.instagram.com/p/C5Qnh3-L0E1/"/>
    <x v="0"/>
    <n v="0"/>
    <x v="215"/>
    <x v="3"/>
    <x v="268"/>
    <m/>
    <n v="1718"/>
    <n v="151"/>
    <n v="26"/>
    <n v="2"/>
    <n v="12"/>
    <m/>
    <n v="191"/>
    <n v="0.111175785797439"/>
    <n v="9"/>
  </r>
  <r>
    <s v="17856219555149480"/>
    <s v="Se trata de una alternativa para purificar el aire de las grandes urbes promocionado la descarbonización de las ciudades y mejorando la calidad del aire, mediante la  aplicación de innovación tecnológica ambiental. 🌱_x000a__x000a_♻️ Esta es una apuesta de la empresa YPF en conjunto con investigadores de Conicet, que desde el año pasado vienen trabajando en la idea de crear y perfeccionar árboles líquidos, los cuales actúan como una instalación para cultivos masivos de algas productoras de oxígeno, disminuyendo la cantidad de dióxido de carbono en el aire (CO2)._x000a__x000a_🆔️ El proyecto original fue diseñado por el Instituto de Investigación Multidisciplinar de la Universidad de Belgrado, Serbia. El cual es denominado como “Liquid 3” y tiene por objetivo mejorar la calidad del aire en espacios urbanos donde resulta poco viable la forestación. _x000a__x000a_🌳 En nuestro país, estos dispositivos son construidos por Y-TEC: una empresa de investigación y desarrollo de la industria energética, creada en el año 2013 por YPF y CONICET. En este contexto, el año pasado instalaron la primera unidad de prueba con resultados satisfactorios, por lo que desde la compañía esperan multiplicar las unidades de árbol líquido durante todo el 2024. ✅️_x000a__x000a_#Cuchá_x000a_#YPF #CONICET #energía #forestación #urbano"/>
    <s v="https://www.instagram.com/p/C5TGMwSu4VW/"/>
    <x v="1"/>
    <n v="0"/>
    <x v="216"/>
    <x v="4"/>
    <x v="149"/>
    <m/>
    <n v="5185"/>
    <n v="228"/>
    <n v="46"/>
    <n v="27"/>
    <n v="21"/>
    <n v="5"/>
    <n v="322"/>
    <n v="6.2102217936354898E-2"/>
    <n v="8"/>
  </r>
  <r>
    <s v="18125883163338920"/>
    <s v="El país vive la epidemia de Dengue más importante de su historia y en las redes sociales se hizo tendencia la ausencia del ministro de Salud, Mario Russo. Recién ayer, el titular de la cartera rompió el silencio y apareció públicamente, donde deslindó responsabilidades ante la situación actual yadmitió &quot;un cuello de botella&quot; en la provisión de repelentes._x000a__x000a_Russo es un cultor del bajo perfil, tiene 57 años, nació en Buenos Aires y es médico cardiólogo egresado de la UBA. Tras su residencia, inició su carrera en el Servicio de Recuperación Cardiovascular en el Hospital Español._x000a__x000a_Entre 2000 y 2004, Russo fue coordinador del Servicio de Trasplante Cardiopulmonar Pediátrico en el Hospital Italiano y a partir de 2001 estuvo también a cargo de la Unidad Coronaria del instituto médico Fleni. Precisamente en el conurbano fue en donde tuvo sus primeras experiencias en la gestión pública de la Salud, donde integró la nómina de dirigentes que se convertirían en referencia territorial de Juntos por el Cambio. Desde el 2009 al 2015 fue secretario de Salud de San Miguel, bajo la intendencia de Joaquín de la Torre._x000a__x000a_En el período 2015-2017 ocupó el mismo cargo en Morón, cuyo jefe comunal era Ramiro Tagliaferro. Luego sería secretario de Gobierno del municipio. Allí dio la nota cuando era secretario de Salud de Morón, en un hecho que terminó con la separación de los coordinadores médicos y administrativos del centro de salud de El Palomar. En ese lugar había aparecido un cartel que informaba al personal que estaban obligados a denunciar a la policía cualquier “sospecha de aborto” de pacientes. Ante ese hecho, el municipio debió aclarar que el cartel “no representa las opiniones ni las políticas sanitarias del Municipio de Morón”._x000a__x000a_Durante la gobernación de María Eugenia Vidal llegó a la esfera provincial, donde fue subsecretario de Coordinación de Políticas Sanitarias y de Planificación y Contralor Sanitario del Ministerio de Salud provincial._x000a__x000a_El cambio de gobierno lo contempló y continuó ocupando cargos de gestión. Malena Galmarini, como directora de AySA, lo designó como titular de Asuntos Gubernamentales entre enero del 2020 hasta junio del 2022._x000a__x000a_#Dengue #Salud"/>
    <s v="https://www.instagram.com/p/C5WIRRiOxJE/"/>
    <x v="1"/>
    <n v="0"/>
    <x v="217"/>
    <x v="5"/>
    <x v="284"/>
    <m/>
    <n v="3407"/>
    <n v="69"/>
    <n v="7"/>
    <n v="4"/>
    <n v="5"/>
    <m/>
    <n v="85"/>
    <n v="2.4948635162899899E-2"/>
    <n v="13"/>
  </r>
  <r>
    <s v="18035376784869880"/>
    <s v="📝 La Legislatura provincial resolvió en la sesión de ayer declarar la lengua ranquel como “Patrimonio Cultural e Inmaterial de la Provincia en todas sus formas de manifestación”, una acción que permite poner en valor la identidad cordobesa y reivindicar sus raíces culturales y sociales._x000a__x000a_🏞️ La iniciativa fue impulsada por el Consejo de Comunidades de Pueblos Indígenas de Córdoba, un órgano establecido por ley en 2015 que reúne a representantes de las 18 comunidades existentes en la provincia. Este espacio posibilita a las comunidades tener mayor visibilidad e instituye un lugar donde canalizar sus inquietudes y necesidades._x000a__x000a_🌄 Los pueblos ranqueles dominaron parte de la región central del país, asentándose también al sur de lo que hoy es el territorio provincial, y conforman, junto con los sanavirones y comechingones, uno de los tres pueblos originarios de Córdoba. Con la llamada “Conquista del Desierto”, el Estado desplazó a las comunidades, exterminando o sometiendo a sus pobladores._x000a__x000a_👥 En la actualidad, la comunidad ranquelina &quot;Ramón Cabral&quot;, ubicada en la localidad de Del Campillo, y &quot;Ckatacuna&quot; en Río Cuarto, forman parte del Registro y mantienen viva la identidad ranquel._x000a__x000a_🌿 Con estas políticas se busca poner en valor a las culturas que preexistieron a la conformación de Córdoba, destacando la importancia que tuvieron y tienen en la construcción de la historia y la identidad de la provincia."/>
    <s v="https://www.instagram.com/p/C5YN-hOxtNd/"/>
    <x v="1"/>
    <n v="0"/>
    <x v="218"/>
    <x v="6"/>
    <x v="285"/>
    <m/>
    <n v="3808"/>
    <n v="484"/>
    <n v="27"/>
    <n v="11"/>
    <n v="13"/>
    <n v="4"/>
    <n v="535"/>
    <n v="0.14049369747899201"/>
    <n v="8"/>
  </r>
  <r>
    <s v="18012661340339020"/>
    <s v="Mañana tendrá lugar la primera edición de “Elijo Crecer”, un festival que busca sensibilizar a la comunidad sobre la calidad y relevancia de la producción científica local, además de visibilizar la situación crítica que atraviesa el sector en este momento, a raíz del desmantelamiento del sistema de ciencia y tecnología que lleva adelante el Gobierno nacional. _x000a__x000a_La iniciativa es federal y se realiza en más de 40 ciudades del país. Tiene como objetivo es promover una visión amplia acerca de la diversidad de temas de los que se ocupa la ciencia en la Argentina, recuperando su valor para el desarrollo del país. _x000a__x000a_A partir de las 10 hs en el predio del Bosquecito de Ciudad Universitaria (al lado de la Feria Agroecológica), habrá experiencias interactivas, juegos educativos para niños, charlas con científicos, música en vivo, una radio abierta, propuestas gastronómicas y más de 30 stands con información y demostraciones. Participarán docentes de la UNC y la UPC, investigadores de CONICET, estudiantes, profesionales graduados y trabajadores universitarios y de CONICET. La entrada es libre y gratuita. _x000a__x000a_#Cuchá #Conicet #Ciencia #UNC #ElijoCrecer #ElijoCrecerCBA #CienciaxArgentina"/>
    <s v="https://www.instagram.com/p/C5ZB0c-RQE-/"/>
    <x v="1"/>
    <n v="0"/>
    <x v="218"/>
    <x v="6"/>
    <x v="286"/>
    <m/>
    <n v="2900"/>
    <n v="241"/>
    <n v="21"/>
    <n v="0"/>
    <n v="2"/>
    <m/>
    <n v="264"/>
    <n v="9.1034482758620694E-2"/>
    <n v="16"/>
  </r>
  <r>
    <s v="18040257556789100"/>
    <s v="En una entrevista para la cadena internacional CNN, el presidente de la nación Javier Milei aseguró que Argentina no descarta enviar fuerzas militares para apoyar a Ucrania en su guerra con Rusia. 😱_x000a__x000a_👉 Ante la pregunta del periodista Andrés Oppenheimer sobre la posibilidad de que Argentina preste algún tipo de ayuda y cooperación militar a Ucrania, el presidente argumentó que tanto los gobiernos, como los ministros de defensa de ambos países, están en contacto permanente, “es algo que está discutiendo el ministro Luis Petri, nuestro ministro de defensa, con las autoridades de Ucrania para ver en qué podemos colaborar”, sostuvo el mandatario nacional._x000a__x000a_📢 En otro pasaje de la entrevista, Milei reveló que Volodímir Zelenski, su par ucraniano, le solicitó realizar en Argentina un foro en defensa de la libertad de Ucrania en conjunto con diversos países de latinoamérica. _x000a__x000a_❗️ Cabe resaltar que Argentina no ingresa a un conflicto bélico desde 1982, por lo que esto representaría romper posturas diplomáticas conseguidas en las últimas cuatro décadas._x000a__x000a_#Cuchá _x000a__x000a_#Milei #zelensky #ucrânia #rusia"/>
    <s v="https://www.instagram.com/p/C5gYDDlO_ch/"/>
    <x v="1"/>
    <n v="0"/>
    <x v="219"/>
    <x v="2"/>
    <x v="287"/>
    <m/>
    <n v="5160"/>
    <n v="122"/>
    <n v="41"/>
    <n v="42"/>
    <n v="8"/>
    <m/>
    <n v="213"/>
    <n v="4.1279069767441903E-2"/>
    <n v="12"/>
  </r>
  <r>
    <s v="17870968998038380"/>
    <s v="En la localidad de la Rancherita, corazón del valle de Paravachasca, se lanzó el plan de forestación “Más Flora Cordobesa&quot;,✅️ un ambicioso programa que busca plantar más de 200 mil árboles nativos en todo el territorio provincial hasta marzo de 2025._x000a__x000a_🌳 Se trata de una iniciativa del Ministerio de Ambiente y Economía Circular, la cual tiene como objetivo conservar la biodiversidad aportando a la restauración de los ecosistemas nativos de la provincia de Córdoba, teniendo en cuenta las diversas regiones fitogeográficas._x000a__x000a_🌱 Dentro de este marco, el plan de forestación se llevará a cabo en colaboración con diversos actores clave como municipios, comunas, ONG, universidades, el sector privado y cooperativas. Para esto, la cartera ambiental implementó el Registro de BioAcciones, que tiene como objetivo generar un mapa de organizaciones de la sociedad civil que realicen actividades de preservación y restauración de la biodiversidad en la Provincia de Córdoba._x000a__x000a_📢 En este contexto, la ministra Victoria Flores explicó que “a partir del Registro de BioAcciones encontramos más de 70 instituciones que ya vienen trabajando, a veces de manera aislada, en el cuidado de los árboles en la provincia. Por eso, es fundamental la incorporación de esas organizaciones en este programa, y la colaboración de todos aquellos que quieran ayudarnos a preservar nuestro entorno&quot;._x000a__x000a_🌼 Cabe destacar que, todas las forestaciones se realizarán con semillas de flora nativa, las cuales tendrán trazabilidad genética, es decir, las semillas se utilizan para reforestar las mismas zonas donde fueron recolectadas. En este contexto, la primera plantación se realizó en la Reserva de Usos Múltiple de Paravachasca, un área muy afectada por los incendios hace dos años, en dondé se plantaron 110 ejemplares de flora nativa germinada de ese mismo lugar. _x000a__x000a_🌐 A su vez, desde la cartera de ambiente, pondrán en funcionamiento un mapa interactivo para geolocalizar cada forestación, el cual tiene como objetivo poder garantizar un seguimiento del trabajo realizado. _x000a__x000a_#Cuchá_x000a__x000a_#ambiente #Forestación #Córdoba #Paravachasca"/>
    <s v="https://www.instagram.com/p/C5inZ_TOWU4/"/>
    <x v="0"/>
    <n v="0"/>
    <x v="220"/>
    <x v="3"/>
    <x v="288"/>
    <m/>
    <n v="3827"/>
    <n v="472"/>
    <n v="70"/>
    <n v="6"/>
    <n v="21"/>
    <n v="10"/>
    <n v="569"/>
    <n v="0.14868042853409999"/>
    <n v="9"/>
  </r>
  <r>
    <s v="18295102132081960"/>
    <s v="El Instituto Ferreyra, un centro de investigación científica de la UNC y el CONICET, se encuentra en una grave crisis económica que amenaza su continuidad, provocada por los altos costos en los servicios. La entidad se enfrenta a una factura de electricidad de 4,5 millones de pesos, casi la mitad de su presupuesto anual de 12 millones, y advierte que solo podrá mantener sus operaciones por un mes más._x000a__x000a_“A pesar de que hemos reducido a la mitad el consumo, de 2.5 kw a 1.7 kw, sin afectar la calidad del trabajo, estamos pagando tres veces más de lo que pagábamos en enero. Solo pagando la luz, nos queda para mantener el instituto abierto un mes más. Sin contar la seguridad, limpieza o seguros para las personas que trabajamos acá”, explica Carolina Touz, la directora. “Como no hay presupuesto 2024, tanto CONICET como la Universidad Nacional de Córdoba pudieron darnos el presupuesto 2023, que es de 12 millones de pesos”_x000a__x000a_En busca de soluciones para superar esta crisis, la institución propuso un plan para adoptar la energía solar en lugar de depender de la eléctrica. “Conseguimos parte del dinero para adquirir los paneles solares, pero estamos apelando a los cordobeses si nos pueden ayudar”, indica Touz. _x000a__x000a_Quienes deseen colaborar, pueden realizar una transferencia a la cuenta bancaria de la institución, con el alias GOLFO.DORADO.RULO. También reciben donaciones a través de https://donaronline.org/instituto-de-investigacion-medica-mercedes-y-martin-ferreyra/dona-al-instituto-ferreyra. _x000a__x000a_En el Instituto Ferreyra trabajan 120 investigadores que llevan a cabo importantes estudios en el campo de las ciencias biomédicas y que tienen como objetivo la innovación y transferencia de conocimientos. Además, es una institución de referencia nacional e internacional en la formación académica y tecnológica de recursos humanos para grado y posgrado. _x000a__x000a_#Cuchá"/>
    <s v="https://www.instagram.com/p/C5mYAjTRzH7/"/>
    <x v="1"/>
    <n v="0"/>
    <x v="221"/>
    <x v="4"/>
    <x v="160"/>
    <m/>
    <n v="9139"/>
    <n v="965"/>
    <n v="334"/>
    <n v="35"/>
    <n v="70"/>
    <n v="46"/>
    <n v="1404"/>
    <n v="0.153627311522048"/>
    <n v="20"/>
  </r>
  <r>
    <s v="18181623358288160"/>
    <s v="🎭🌟 La ciudad de Córdoba está lista para la edición número 15 de las &quot;100 Obras de Teatro Independiente&quot;, del 15 al 21 de abril. Organizado por la Secretaría de Comunicación y Cultura de la Municipalidad en colaboración con la Red de Salas de Teatros Independientes, este evento se ha consolidado como un referente en la escena cultural local. 🎭🏛️_x000a__x000a_Con un programa diverso que incluye 12 obras seleccionadas entre 49 propuestas, abarcando teatro, circo y danza-teatro, la iniciativa busca destacar el arte como un trabajo significativo, las cuales invitan a reflexionar sobre la profesionalización y la importancia social de las Artes Escénicas. 🎨💭_x000a__x000a_Las funciones tendrán un costo de $2000, pero tanto la apertura como la clausura del festival serán gratuitas y al aire libre, en la calle Caseros. Además, se ofrecerán actividades paralelas como foros, charlas y talleres, tanto para la comunidad artística como para el público en general, de forma gratuita con inscripción previa. 🎟️📚_x000a__x000a_#Cuchá"/>
    <s v="https://www.instagram.com/p/C5lGrEALSq2/"/>
    <x v="1"/>
    <n v="0"/>
    <x v="221"/>
    <x v="4"/>
    <x v="289"/>
    <m/>
    <n v="5209"/>
    <n v="475"/>
    <n v="209"/>
    <n v="7"/>
    <n v="47"/>
    <n v="27"/>
    <n v="738"/>
    <n v="0.14167786523324999"/>
    <n v="8"/>
  </r>
  <r>
    <s v="18094913932408360"/>
    <s v="🙌 En la tarde de ayer se emplazó el monumento que homenajea a Sonia Torres, la histórica referente de Abuelas de Plaza de Mayo, en la peatonal de Córdoba. La escultura fue inaugurada mediante una ceremonia de la que participó el gobernador Martín Llaryora, el ex gobernador Juan Schiaretti y numerosos funcionarios y representantes de organismos de Derechos Humanos._x000a__x000a_ℹ️ Tras el fallecimiento de Sonia en 2023, la Legislatura de Córdoba aprobó el la ley 10.925 por la que se dispuso el emplazamiento de una obra que permitiera homenajearla “por su ejemplar e inclaudicable lucha en defensa de los derechos humanos”. La encargada de realizarla fue la artista Trinidad Caminos._x000a__x000a_🔎 El monumento se encuentra en la Plazoleta de la Merced, en la esquina de las calles 25 de Mayo y Rivadavia, frente al local de Abuelas de Plaza de Mayo filial Córdoba. Está sentada en un banquito en el que cuentan que se sentaba siempre cuando salía a descansar._x000a__x000a_📌 Sonia Torres murió a los 94 años, sin encontrar al nieto que buscaba. Recordá, si naciste entre 1975 y 1980 y tenés dudas sobre tu identidad:_x000a_📍Rivadavia 77_x000a_📞 +54 9 351 666-7753 / +54 9 351 666-7871_x000a_📧 abuelascordoba@gmail.com_x000a__x000a_#Cuchá _x000a_#NuncaMás #SoniaTorres #MemoriaVerdadYJusticia"/>
    <s v="https://www.instagram.com/p/C5laI-Eu8qU/"/>
    <x v="1"/>
    <n v="0"/>
    <x v="221"/>
    <x v="4"/>
    <x v="85"/>
    <m/>
    <n v="4405"/>
    <n v="935"/>
    <n v="35"/>
    <n v="15"/>
    <n v="3"/>
    <n v="3"/>
    <n v="988"/>
    <n v="0.22429057888762799"/>
    <n v="11"/>
  </r>
  <r>
    <s v="18035852578848700"/>
    <s v="Por tercer año consecutivo, durante abril se llevará a cabo el Mes del Astroturismo en nuestra provincia, con una amplia gama de actividades planeadas en más de 20 localidades. Córdoba tiene una larga tradición en astronomía, siendo la primera provincia en tener un observatorio astronómico y contribuyendo significativamente al estudio del cielo austral._x000a__x000a_El astroturismo ofrece una oportunidad para conectar con la naturaleza y disfrutar del cielo cordobés, repleto de estrellas y constelaciones que enriquecen nuestra cultura. Cada observación ofrece una experiencia única, variando según el lugar. El objetivo es acercar el conocimiento astronómico a los turistas, situando a la provincia en la vanguardia internacional._x000a__x000a_Con propuestas que incluyen senderismo, cicloturismo, escalada, rappel, avistaje de aves, parapente, paracaidismo, buceo y cabalgatas, el Mes del Astroturismo invita a contemplar el cielo estrellado, fusionando pasado, presente y futuro. _x000a__x000a_La programación completa con las actividades de todas las localidades está disponible en @turismocba. A su vez, la Agencia Córdoba Turismo recomienda contratar prestadores de turismo habilitados, para garantizar seguridad y conocimiento del lugar._x000a__x000a_#Cuchá #Astroturismo #Córdoba"/>
    <s v="https://www.instagram.com/p/C5n3UmhumnD/"/>
    <x v="1"/>
    <n v="0"/>
    <x v="222"/>
    <x v="5"/>
    <x v="290"/>
    <m/>
    <n v="2738"/>
    <n v="186"/>
    <n v="56"/>
    <n v="0"/>
    <n v="13"/>
    <n v="12"/>
    <n v="255"/>
    <n v="9.3133674214755297E-2"/>
    <n v="10"/>
  </r>
  <r>
    <s v="17934932879821310"/>
    <s v="El gobierno nacional elevó este viernes el nivel de alerta antiterrorista y reforzó de manera extrema la seguridad en áreas sensibles para el estado y el país. En este contexto, instituciones religiosas y culturales pertenecientes a la comunidad judía, como así también las embajadas pertenecientes a Israel y Estados Unidos se vieron con refuerzos de seguridad extras. _x000a__x000a_Esto sucede luego del fallo de la Cámara Federal de Casación quien, de manera sorpresiva, dió por aprobada la participación de la República Islámica de Irán en los atentados contra la Embajada de Israel en 1992 y la  Asociación Mutual Israelita Argentina (AMIA) en 1994._x000a__x000a_A su vez, el fallo declara que ambos hechos terroristas son considerados como delitos de lesa humanidad, lo que implica que las investigaciones y los resultados arrojados por las mismas no pueden prescribir con el tiempo._x000a__x000a_La decisión del Tribunal penal causó sorpresa entre los familiares de las víctimas, ya que se enteraron del fallo por los medios de comunicación. En este contexto, esta resolución pareciera ser la excusa perfecta de encontrar un enemigo externo a los problemas que enfrenta actualmente Argentina. Desde la presidencia de la nación todavía no dieron señales de ruptura del vínculo diplomático con el país asiático, aunque desde Cancillería no descartan que eso pueda suceder. _x000a__x000a_#Cuchá_x000a__x000a_#Amia #atentado #irán"/>
    <s v="https://www.instagram.com/p/C5quV4oOU-A/"/>
    <x v="1"/>
    <n v="0"/>
    <x v="223"/>
    <x v="6"/>
    <x v="291"/>
    <m/>
    <n v="1895"/>
    <n v="37"/>
    <n v="5"/>
    <n v="5"/>
    <n v="2"/>
    <m/>
    <n v="49"/>
    <n v="2.5857519788918201E-2"/>
    <n v="13"/>
  </r>
  <r>
    <s v="17903657564881680"/>
    <s v="⚡️ EPEC transformó la histórica Usina Bamba en un museo que ya abrió sus puertas para el público en general. 🏭_x000a__x000a_💡 De recorrida, se puede explorar las instalaciones de la antigua usina, así como su entorno natural, y cuenta con una exhibición que narra la evolución histórica de la energía eléctrica mediante imágenes en las paredes del edificio. La colección de objetos y la maquinaria restaurada permiten a los visitantes transportarse a finales del siglo XIX y comprender la importancia de esta central en el desarrollo industrial de la época. _x000a__x000a_⚙️ La historia de la Usina Bamba es tan particular como interesante. Inaugurada el 29 de noviembre de 1897 y en funcionamiento durante 67 años, marcó un hito como la primera usina hidroeléctrica de servicios públicos en todo el país y Sudamérica. Su contribución al desarrollo energético en Córdoba y la nación fue fundamental, proporcionando energía para el alumbrado público en la ciudad de Córdoba. Concebida por Joseph Oulton en 1891, su construcción fue llevada a cabo por la empresa Córdoba Light &amp; Power Co. Ubicada estratégicamente en una curva del río Suquía, cerca del antiguo dique San Roque y del dique derivador Mal Paso, la usina contaba con un pequeño embalse y un canal de 80 metros excavado en la roca que conducía el agua hacia la planta. Desde allí, el agua fluía en caída libre a través de tres conductos metálicos hasta las turbinas de la central Bamba, donde su movimiento rotativo era transformado por los alternadores en corriente eléctrica. 💧_x000a__x000a_👉 Museo Usina Bamba se encuentra en el km 16 de la ruta E-55, frente al Apeadero “El Payador” del ferrocarril Central Córdoba Noroeste. Se puede visitar de lunes a viernes de 9 a 14 horas. 🛤️_x000a__x000a_🗺 Las reservas para visitas de grupos e instituciones se pueden gestionar al mail museomolet@epec.com.ar o al teléfono 3514297217. 📧📞"/>
    <s v="https://www.instagram.com/p/C5qOCMpt254/"/>
    <x v="1"/>
    <n v="0"/>
    <x v="223"/>
    <x v="6"/>
    <x v="292"/>
    <m/>
    <n v="1337"/>
    <n v="65"/>
    <n v="1"/>
    <n v="1"/>
    <n v="6"/>
    <m/>
    <n v="73"/>
    <n v="5.4599850411368701E-2"/>
    <n v="8"/>
  </r>
  <r>
    <s v="18035964604879700"/>
    <s v="🔍 Un informe del Observatorio de Trabajo, Economía y Sociedad reveló que a las universidades nacionales de Córdoba les quedan apenas 40 días de presupuesto._x000a__x000a_📉 El motivo es que desde el gobierno Nacional decidieron que el presupuesto para 2024 sea el mismo que en 2023, a pesar de que la inflación fue de 211%. De esta manera, tanto la Universidad Nacional de Córdoba, como la de Río Cuarto y Villa María han ejecutado en tan solo 3 meses el 70% de su presupuesto asignado para todo el año._x000a__x000a_💼 Los salarios, tanto de docentes como de no docentes, representan casi el 85% del presupuesto universitario. Así, el ajuste a las universidades recae fundamentalmente sobre sus trabajadores, cuyos salarios han perdido sistemáticamente contra la inflación en los últimos meses._x000a__x000a_💸 La crisis en la educación se agrava si se tiene en cuenta que desde diciembre, hubo una inflación acumulada del 71,37% y los salarios docentes han aumentado, como máximo, un 12%._x000a__x000a_🎓 De esta manera se afectará, además, a los miles de estudiantes de todo el país que cursan sus estudios en nuestra provincia._x000a__x000a_🔊 Desde OTES, destacaron que &quot;El Gobierno nacional está poniendo a las y los trabajadores de nuestras universidades en una situación insostenible y, en el camino, destruyendo otro consenso histórico argentino: el valor de la educación superior gratuita y de calidad&quot;."/>
    <s v="https://www.instagram.com/p/C5x4Wd5rCq8/"/>
    <x v="1"/>
    <n v="0"/>
    <x v="224"/>
    <x v="2"/>
    <x v="293"/>
    <m/>
    <n v="7432"/>
    <n v="940"/>
    <n v="307"/>
    <n v="62"/>
    <n v="43"/>
    <n v="17"/>
    <n v="1352"/>
    <n v="0.18191603875134599"/>
    <n v="7"/>
  </r>
  <r>
    <s v="18429302083053200"/>
    <s v="🌎 El gobierno de Tierra del Fuego propuso renombrar a las islas Georgias del Sur y Sandwich del Sur para que &quot;dejen de ser denominadas con topónimos ingleses&quot;. La iniciativa de la administración a cargo del gobernador Gustavo Melella fue presentada a través de la Secretaría de Malvinas, Antártida, Islas del Atlántico Sur y Asuntos Internacionales. _x000a__x000a_ℹ️ Tras una extensa presentación ante el Instituto Geográfico Nacional, el gobierno fueguino solicitó formalmente el cambio de nombre geográfico asignado al archipiélago de nombre actual &quot;Islas Georgias del Sur&quot; por el nombre &quot;Islas San Pedro&quot;, así como también el cambio de nombre geográfico del archipiélago &quot;Islas Sandwich del Sur&quot; por el nombre &quot;Islas Esquivel&quot;._x000a__x000a_🔎 En el caso de las Islas Georgias del Sur,  su nombre deriva del avistamiento realizado en 1775 por el Capitán británico James Cook, quien bautiza a las Islas como Isle of Georgia en honor al monarca británico Jorge III (George III). La toponimia Islas de San Pedro se debe a tal como fueron nombradas por España en el año 1756 tras su descubrimiento oficial._x000a__x000a_📌 Por su parte, las Islas Sándwich del Sur fueron denominadas así por Cook en honor a John Montagu Sandwich, un conde inglés. El nombre Islas de Esquivel sería en reconocimiento a la instalación del refugio Teniente Esquivel que albergó a los tres primeros ocupantes argentinos que permanecieron por tiempo prolongado en el Archipiélago Sándwich del Sur, siendo los primeros en vivir en esas condiciones y que constituye uno de los primeros actos de soberanía argentina en las Islas Sandwich del Sur. _x000a__x000a_▶️ Esta presentación por parte del gobierno provincial se da días después de la visita del presidente Javier Milei a la ciudad de Ushuaia, donde se reunió con Laura Richardson, la jefa del Comando Sur de los Estados Unidos, y el anuncio de instalación de una base naval en la zona._x000a__x000a_#Cuchá _x000a_#TierraDelFuego #Malvinas"/>
    <s v="https://www.instagram.com/p/C5zFJFBxt1D/"/>
    <x v="1"/>
    <n v="0"/>
    <x v="224"/>
    <x v="2"/>
    <x v="90"/>
    <m/>
    <n v="3450"/>
    <n v="236"/>
    <n v="16"/>
    <n v="10"/>
    <n v="7"/>
    <n v="1"/>
    <n v="269"/>
    <n v="7.7971014492753593E-2"/>
    <n v="19"/>
  </r>
  <r>
    <s v="18031486360799800"/>
    <s v="🛑 La empresa de electrodomésticos Mabe, la firma de capitales mexicanos que adquirió Drean a fines del 2022, desvinculó a 200 de los 900 operarios de su planta en Luque, localidad del departamento Río Segundo._x000a__x000a_📍 La medida se tomó por la caída de las ventas que la empresa sufrió en los últimos meses, sobre todo en el mercado local. Por ejemplo, el principal producto de Mabe que es el lavarropas de carga frontal automático, ha mermado su comercialización en un 50%._x000a__x000a_🏭 Los despidos repercuten en Luque, que cuenta con unos 7.000 habitantes, pero también en otras localidades de la región como Calchín, Sacanta, El Arañado y Villa del Rosario. Además, la caída de las ventas perjudica a más sectores de manera indirecta, ya que hay muchos contratistas tercerizados._x000a__x000a_ℹ️ En este contexto, la compañía tiene planeado detener su producción por dos semanas, del 22 de abril al 6 de mayo, para reordenar al personal. Ante este panorama, desde la Unión Obrera Metalúrgica (UOM) alertaron que existe la posibilidad de que estos despidos impacten en nuevas cesantías en otras fábricas que son proveedoras de insumos a la empresa de electrodomésticos. _x000a__x000a_🔎 En Córdoba desde el inicio del año, 43 empresas iniciaron procedimientos preventivos de crisis y 7.851 trabajadores fueron afectados con suspensiones de jornadas y reducciones salariales de hasta el 50%. _x000a__x000a_🗨️ Con los despidos masivos en el sector público y ahora en el privado por la recesión, la preocupación por perder el trabajo empieza a aumentar en la población: según una encuesta de Opina Argentina, el temor al desempleo (52%) es una sensación mayoritaria en la sociedad desde febrero de este año. _x000a__x000a_#Cuchá"/>
    <s v="https://www.instagram.com/p/C50on5EuxcP/"/>
    <x v="1"/>
    <n v="0"/>
    <x v="225"/>
    <x v="3"/>
    <x v="111"/>
    <m/>
    <n v="3206"/>
    <n v="122"/>
    <n v="15"/>
    <n v="6"/>
    <n v="1"/>
    <m/>
    <n v="144"/>
    <n v="4.4915782907049298E-2"/>
    <n v="9"/>
  </r>
  <r>
    <s v="18338393959115300"/>
    <s v="El Gobierno Nacional anunció que no realizará la compra anual de libros escolares, previstos para el ciclo lectivo 2024. 📚 Se trata de un total de 14 millones de ejemplares destinados a estudiantes de nivel inicial, primaria y secundaria de todo el país. _x000a__x000a_▶️ Desde el ministerio de Capital Humano, a cargo de Sandra Pettovello, retiraron el programa “Libros para Aprender” bajo el argumento que las editoriales estaban muy demoradas y no iban a llegar al inicio de clases. _x000a__x000a_❗️Hasta el año pasado el programa era comandado por el Gobierno Nacional, pero cada provincia seleccionaba los textos de acuerdo a sus planes de estudio._x000a__x000a_👉 En este contexto, fuente oficiales de Casa Rosada resaltaron que desde este año las compras quedarán en manos de las provincias, ya que el programa, con formato nacional, no va a existir más._x000a__x000a_📖 “Libros para aprender” fue un programa implementado en el año 2022 por el exministro de Educación Jaime Perszyck. La iniciativa contemplaba la compra y entrega de material bibliográfico para los alumnos y alumnas del país, en donde cada ejemplar tenía el nombre del estudiante al que pertenecía._x000a__x000a_#Cuchá_x000a__x000a_#Educación #Libros"/>
    <s v="https://www.instagram.com/p/C50-ff0OF-X/"/>
    <x v="1"/>
    <n v="0"/>
    <x v="225"/>
    <x v="3"/>
    <x v="294"/>
    <m/>
    <n v="1664"/>
    <n v="62"/>
    <n v="4"/>
    <n v="0"/>
    <n v="3"/>
    <m/>
    <n v="69"/>
    <n v="4.1466346153846201E-2"/>
    <n v="12"/>
  </r>
  <r>
    <s v="18004868477243600"/>
    <s v="🔍 Investigadores de más de 50 países, entre los que se encuentran varios premios Nobel, realizarán un “Abrazo mundial a la ciencia argentina”._x000a__x000a_🕓 Hoy, a las 16:00 horas, en el Polo Científico Tecnológico, la comunidad científica entregará a las autoridades del Consejo Nacional de Investigaciones Científicas y Técnicas (CONICET) más de 1.000 cartas que enviaron investigadores de todo el mundo en apoyo a sus colegas del país._x000a__x000a_🤝 Además, se llevará a cabo un “abrazo mundial” a la sede central del organismo, que está atravesando una profunda crisis como resultado del ajuste y el desmantelamiento de la institución, poniendo en peligro el trabajo de décadas en innovación y conocimiento._x000a__x000a_🚨 Desde el CONICET, se vienen denunciando el despido de 140 trabajadores, la reducción más drástica en décadas de las becas doctorales, el desmantelamiento de institutos de investigación, el riesgo de una nueva “fuga de cerebros” y la paralización de proyectos estratégicos como la construcción del reactor nuclear CAREM 25."/>
    <s v="https://www.instagram.com/p/C53AG1LPpxh/"/>
    <x v="1"/>
    <n v="0"/>
    <x v="226"/>
    <x v="4"/>
    <x v="265"/>
    <m/>
    <n v="3081"/>
    <n v="575"/>
    <n v="55"/>
    <n v="1"/>
    <n v="7"/>
    <m/>
    <n v="638"/>
    <n v="0.207075624797144"/>
    <n v="7"/>
  </r>
  <r>
    <s v="18054422899594880"/>
    <s v="El Consejo Interuniversitario Nacional (CIN) en conjunto con sindicatos docentes, no docentes y dirigentes estudiantiles confirmaron que la Marcha Federal Universitaria se realizará el próximo martes 23 de abril en rechazo al ajuste que está aplicando el gobierno de Javier Mieli. _x000a__x000a_📚 La convocatoria en defensa de la educación superior se desarrollará en simultáneo en todo el país. En lo que respecta a la ciudad de Córdoba se espera una masiva concentración de los cuatro claustros (estudiantes, egresados, docentes y no docentes). _x000a__x000a_📢 En el comunicado difundido por Gremio de las y los Docentes e Investigadores de la UNC (ADIUC) resaltan la importancia de que esta no sea una marcha más “no queremos ser la generación que dejó morir a la universidad pública y a la ciencia nacional”._x000a__x000a_❗️ Cabe resaltar que las universidad nacionales recibieron el mismo presupuesto que en el año 2023, por lo que la mayoría no podrá afrontar ningún tipo de gasto de funcionamiento desde el segundo semestre. _x000a__x000a_💡 En este contexto, para muchas universidades se está haciendo insostenible pagar las millonarias sumas de luz y gas. En el caso particular de algunas unidades académicas, ya comenzaron los cortes de luz programados y la clausura de los ascensores para hacer frente al déficit de caja que tienen. _x000a__x000a_📉 En un informe realizado por la Asociación Civil por la Igualdad y la Justicia (ACIJ), sin una actualización, el actual presupuesto, sería el financiamiento más bajo en los últimos 27 años. _x000a__x000a_📊 A su vez, en medio de la crisis se dio a conocer el ranking de las mejores universidades del mundo realizado por la consultora QS. La Universidad Nacional de Buenos Aires (UBA) quedó posicionada en el top 50. A su vez seis unidades académicas se ubicaron entre las 50 mejores a nivel mundial en sus respectivas áreas: Letras, Antropología, Derecho, Ingeniería del Petróleo, Sociología y Arte y Diseño. _x000a__x000a_#Cuchá_x000a__x000a_#Educación #MarchaFederalUniversitaria #Noalrecorteuniversitario"/>
    <s v="https://www.instagram.com/p/C55_FnEuPOv/"/>
    <x v="1"/>
    <n v="0"/>
    <x v="227"/>
    <x v="5"/>
    <x v="210"/>
    <m/>
    <n v="6454"/>
    <n v="1142"/>
    <n v="176"/>
    <n v="37"/>
    <n v="30"/>
    <n v="17"/>
    <n v="1385"/>
    <n v="0.21459559962813801"/>
    <n v="11"/>
  </r>
  <r>
    <s v="17883202947026600"/>
    <s v="🪕 Los días viernes 19 y sábado 20 de abril, con entrada libre y gratuita, se realizará el tercer Encuentro de Luthería de Córdoba. Durante dos días, el Colegio Nacional de Monserrat recibirá a referentes de esta milenaria práctica artesanal, quienes dictarán seminarios y brindarán charlas sobre sus experiencias en el trabajo con los instrumentos. Además habrá propuestas interactivas y lúdicas, y conciertos. _x000a__x000a_🪘 El show inaugural estará a cargo de la reconocida guitarrista puntana Daniela Calderón y de la cantante pampeana, radicada en Córdoba, Eli Fernández. En el cierre se conocerán los ganadores del 2° Concurso Provincial de Guitarra, orientado a músicos en formación._x000a__x000a_✅ &gt;&gt; Programación:_x000a__x000a_📌 Viernes 19 de abril_x000a__x000a_16 hs. Apertura._x000a_17 hs. Entrevista al ilustrador y músico Panchopepe, quien estará pintando en vivo. _x000a_17.30 hs. Experiencia abierta al público para ver y ejercitar el curvado de la madera con diferentes dispositivos._x000a_18 hs. Seminario de Calibración de Instrumentos de Cuerda a cargo de Silvina M. Pages, Rodrigo Banegas y Lisandro March._x000a_19 hs. Entrevista al maestro Rodolfo Cucculelli, luthier referente de nuestro país y uno de los fundadores de la Asociación Argentina de Luthería. _x000a_20 hs. Set en vivo de la guitarrista Daniela Calderón (San Luis) y la vocalista Eli Fernández. _x000a__x000a_📌 Sábado 20 de abril _x000a__x000a_11 hs. Seminario de Lustre a Muñequilla, a cargo del maestro Rodolfo Cucculelli en compañía del luthier Mateo Goldchmidt. _x000a_12.30 hs. Juegos y demostraciones relacionadas con la construcción de instrumentos, junto a los asistentes. _x000a_15 hs. Entrevista al luthier e ingeniero Raúl Sors, quien hablará sobre sus guitarras, su oficio y su trayectoria._x000a_16 hs. Entrevista a Paul Aguilera, luthier ganador de los 70 años de luthería en Tucumán._x000a_17 hs. Entrevista a Silvina M. Pages. Contará sobre su trabajo como constructora de guitarras y educadora en el oficio._x000a_18 hs. Concurso Provincial de Guitarra. Presentación del jurado y de los preseleccionados._x000a_19 hs. Conciertos de la final del Concurso Provincial de Guitarra. Conocimiento de ganador/a._x000a_20 hs. Cierre del Encuentro. Escenario abierto. _x000a__x000a_#Cuchá"/>
    <s v="https://www.instagram.com/p/C562geSx85R/"/>
    <x v="1"/>
    <n v="0"/>
    <x v="227"/>
    <x v="5"/>
    <x v="56"/>
    <m/>
    <n v="2556"/>
    <n v="152"/>
    <n v="44"/>
    <n v="3"/>
    <n v="3"/>
    <n v="3"/>
    <n v="202"/>
    <n v="7.9029733959311399E-2"/>
    <n v="19"/>
  </r>
  <r>
    <s v="18017965631191280"/>
    <s v="✅ El hallazgo de una misteriosa imagen en la Antártida que se parece a las pirámides de Egipto fue furor en las redes sociales y los usuarios comenzaron a elaborar todo tipo de teorías, incluso que habría sido construida por los ovnis. _x000a__x000a_🔎 Lo cierto es que esta formación que apareció los montes Ellsworth, la cordillera más alta de la Antártida que atraviesa parte del territorio argentino en el continente, fue originada por la acción de las fuertes tormentas y los vientos potentes de la zona, que le dieron una forma de pirámide a unas estructuras rocosas de una geometría precisa que parecían haber sido creadas por el hombre. _x000a__x000a_🏔️ Estas pirámides naturales se llaman Nunataks y son formaciones geológicas de origen natural que fueron modeladas hace miles de años por la madre naturaleza. Los Nunataks son picos montañosos rodeados de un campo de hielo, muy llamativos por su forma de pirámide. Suelen ser utilizados por los científicos que hacen expediciones de investigación como punto de referencia._x000a__x000a_📌 La “pirámide antártica” está ubicada a 1219 metros de altura y es única en el mundo en su tipo. Visitarla es imposible por las bajas temperaturas. _x000a__x000a_#Cuchá _x000a_#Antártida #Nunataks"/>
    <s v="https://www.instagram.com/p/C58ZZEouK5N/"/>
    <x v="1"/>
    <n v="0"/>
    <x v="228"/>
    <x v="6"/>
    <x v="295"/>
    <m/>
    <n v="2776"/>
    <n v="133"/>
    <n v="6"/>
    <n v="0"/>
    <n v="2"/>
    <n v="1"/>
    <n v="141"/>
    <n v="5.0792507204611002E-2"/>
    <n v="9"/>
  </r>
  <r>
    <s v="18096582910412320"/>
    <s v="❌ El gobierno de Milei ordenó la supresión de las unidades operativas del Instituto Nacional de Cine y Artes Audiovisuales (INCAA), argumentando la necesidad de establecer &quot;una estructura que permita mecanismos y procesos más ágiles&quot;, con &quot;un menor costo presupuestario&quot;. Al mismo tiempo, los empleados fueron dispensados de asistir al trabajo &quot;hasta nuevo aviso&quot;. 🎞️_x000a__x000a_📝 La medida fue implementada mediante la Resolución 62/2024, publicada este lunes en el Boletín Oficial, como parte de un ajuste coordinado por el Ministerio de Capital Humano, a cargo de Sandra Pettovello._x000a__x000a_👉 Estas acciones se enmarcan en el contexto del feroz recorte presupuestario que se está llevando a cabo en varios sectores del Estado, y en la fuerte disputa que el gobierno nacional, y especialmente el Presidente de la Nación, Javier Milei, sostiene con el sector de la cultura."/>
    <s v="https://www.instagram.com/p/C6ES20QuQur/"/>
    <x v="1"/>
    <n v="0"/>
    <x v="229"/>
    <x v="2"/>
    <x v="296"/>
    <m/>
    <n v="2929"/>
    <n v="189"/>
    <n v="44"/>
    <n v="35"/>
    <n v="8"/>
    <n v="1"/>
    <n v="276"/>
    <n v="9.4230112666439103E-2"/>
    <n v="11"/>
  </r>
  <r>
    <s v="18425950363011008"/>
    <s v="Imágenes de la masiva #MarchaFederalUniversitaria en la ciudad de Córdoba._x000a__x000a_Video y edición: @_franfa__x000a__x000a_#Cuchá #Universidad"/>
    <s v="https://www.instagram.com/reel/C6H4PfHxQka/"/>
    <x v="2"/>
    <n v="93"/>
    <x v="230"/>
    <x v="3"/>
    <x v="297"/>
    <m/>
    <n v="43812"/>
    <n v="2652"/>
    <n v="586"/>
    <n v="117"/>
    <n v="71"/>
    <n v="163"/>
    <n v="3426"/>
    <n v="7.8197754039989006E-2"/>
    <n v="20"/>
  </r>
  <r>
    <s v="18009145877178070"/>
    <s v="🔎 En el marco de la protesta nacional, la marcha por la educación tuvo su réplica en numerosas localidades del interior de la provincia. Así, miles de cordobeses se manifestaron contra los recortes al presupuesto destinado a la educación superior y en defensa de la universidad pública. _x000a__x000a_📸 En las imágenes pueden verse grandes ciudades que cuentan con universidades como Río Cuarto, San Francisco y Villa María, pero también otros pueblos que no tienen institutos de enseñanza superior como Santa Rosa de Calamuchita, Villa General Belgrano y Villa Ciudad Parque._x000a__x000a_▶️ Por su parte, en Río Tercero se realizó un acto para pedir por la puesta en funcionamiento de la Universidad Nacional de Río Tercero (UNRT) cuya creación fuera aprobada por ley el año pasado y que el actual Gobierno Nacional decidió dar de baja._x000a__x000a_#Cuchá #MarchaFederalUniversitaria_x000a_#Universidad"/>
    <s v="https://www.instagram.com/p/C6JjUM5OO1o/"/>
    <x v="0"/>
    <n v="0"/>
    <x v="231"/>
    <x v="4"/>
    <x v="298"/>
    <m/>
    <n v="2757"/>
    <n v="463"/>
    <n v="7"/>
    <n v="4"/>
    <n v="1"/>
    <m/>
    <n v="475"/>
    <n v="0.172288719622778"/>
    <n v="12"/>
  </r>
  <r>
    <s v="18343380637129160"/>
    <s v="Se cumplen 109 años del primer genocidio del siglo XX. Se trata de la masacre contra el pueblo Armenio, el cual consistió en un plan sistemático de exterminio llevado a cabo por el Imperio Otomano (actual Turquía) entre los años 1915 y 1923. _x000a__x000a_En el marco de la Primera Guerra Mundial y tras las derrotas frente al Imperio Ruso en las regiones del Cáucaso, el Imperio Otomano culpabiliza al pueblo armenio por lo sucedido en la región. En este contexto, el 24 de abril de 1915 el gobierno Otomano capturó a casi 300 intelectuales y líderes políticos con el objetivo de crear una campaña para presentar a la minoría étnica armenia como una amenaza para la seguridad nacional._x000a__x000a_En la misma línea, el 29 de mayo de 1915, el gobierno otomano aprobó una ley de deportaciones con la finalidad de desterrar a cualquier persona que fuese una “amenaza para la seguridad nacional”. Esto permitió deportar deliberadamente a los armenios de la región del Cáucaso hacía el desierto de Siria. _x000a__x000a_A este proceso se lo llamó “Las marchas de la muerte”. Una travesía de miles de armenios hacía el desierto sirio sin alimentos ni agua. Esto culminó en la muerte de más de un millón y medio de personas. Mientras las caravanas humanas se dirigían hacia la muerte, los turcos tomaron posesión de las pertenencias y los territorios pertenecientes al pueblo armenio._x000a__x000a_Cabe resaltar que tanto Argentina como Uruguay fueron de los primeros paises en el mundo en reconocer el genocidio y condenar al estado turco por la masacre perpetrada. Masacre que hasta el día de hoy, 109 años después, la actual República de Turquía no reconoce, adjudicándose que no existió un plan sistemático desde el estado para asesinar al pueblo armenio. _x000a__x000a_Podés leer la nota completa en nuestra web www.cucha.com.ar o entrando al link de la Bio._x000a__x000a_#Cucha_x000a__x000a_#GenocidioArmenio #24abril"/>
    <s v="https://www.instagram.com/p/C6J_3W9xUCo/"/>
    <x v="1"/>
    <n v="0"/>
    <x v="231"/>
    <x v="4"/>
    <x v="299"/>
    <m/>
    <n v="1575"/>
    <n v="130"/>
    <n v="6"/>
    <n v="2"/>
    <n v="2"/>
    <m/>
    <n v="140"/>
    <n v="8.8888888888888906E-2"/>
    <n v="16"/>
  </r>
  <r>
    <s v="17889351597010410"/>
    <s v="🙌 Padres, alumnos y docentes del IPEM 208 Marina Waisman realizaron una manifestación para reclamar por las condiciones del colegio. El edificio se encuentra con graves problemas: se llueven los techos, tiene problemas eléctricos y falta de agua. Esto hace que los alumnos tengan clase de dos a tres días a la semana._x000a__x000a_📌 La institución se encuentra en la zona norte de la ciudad de Córdoba. Si bien arrastra problemas de larga data, en este 2024 se han visto agravados. La segunda planta del edificio está sin poder usarse por el riesgo eléctrico con las filtraciones de agua. También hubo días en que tanto docentes como alumnos se han tenido que retirar por la falta de agua._x000a__x000a_💬 En declaraciones a Cadena 3, Verónica 'que es docente y delegada gremial, manifestó su preocupación: &quot;Hemos tenido reuniones con los representantes de infraestructura y quedaron en darnos respuestas por la falta de luz y problemas estructurales grandes&quot;._x000a__x000a_▶️ Además, Verónica denunció que se cerró uno de los cursos del turno tarde y expresó su temor sobre las intenciones del Ministerio de Educación con respecto a la escuela. &quot;No tenemos respuestas y la escuela se está cayendo. Hay algo más que no nos están comunicando&quot;, concluyó._x000a__x000a_#Cuchá #Educación"/>
    <s v="https://www.instagram.com/p/C6PHk33R4Hn/"/>
    <x v="0"/>
    <n v="0"/>
    <x v="232"/>
    <x v="6"/>
    <x v="300"/>
    <m/>
    <n v="3423"/>
    <n v="305"/>
    <n v="50"/>
    <n v="6"/>
    <n v="6"/>
    <n v="5"/>
    <n v="367"/>
    <n v="0.107215892491966"/>
    <n v="16"/>
  </r>
  <r>
    <s v="18111692167374440"/>
    <s v="En el marco del concurso “Mujeres Puentes” que realizó el gobierno de la provincia de Córdoba, 📌 el puente que une Parque Las Heras - Elise con la ex Plaza Austria pasará a llamarse “Enfermeras Heroínas de Malvinas”. _x000a__x000a_🗳️ Más de 8 mil personas votaron entre 13 candidatas que representan a mujeres líderes e influyentes en áreas como salud, educación, deporte, derechos humanos y política, todas ellas impulsoras de cambios positivos en nuestra sociedad._x000a__x000a_🔸 Cabe resaltar que este es el primer reconocimiento que se realiza en Argentina para las veteranas de Malvinas, las cuales respondieron al llamado de la Fuerza Aérea el 2 de abril de 1982, ofreciendo asistencia humanitaria a los combatientes que estaban en el frente de batalla._x000a__x000a_💪 Se trata de Stella Botta, Mónica Rosa y Stella Morales de Villa María; Mirta Rodríguez y Sonia Escudero de Córdoba Capital; y Esther Moreno de Santa María, Catamarca, quienes marcaron un hito al ser pioneras en la incorporación de la mujer en las fuerzas armadas._x000a__x000a_#Cuchá_x000a_#Heroinasdemalvinas #MujeresPioneras"/>
    <s v="https://www.instagram.com/p/C6Oax5fuU0R/"/>
    <x v="0"/>
    <n v="0"/>
    <x v="232"/>
    <x v="6"/>
    <x v="301"/>
    <m/>
    <n v="2491"/>
    <n v="410"/>
    <n v="35"/>
    <n v="6"/>
    <n v="5"/>
    <n v="1"/>
    <n v="456"/>
    <n v="0.18305901244480099"/>
    <n v="9"/>
  </r>
  <r>
    <s v="17870171820051150"/>
    <s v="✅ El Gobierno Nacional designó como titular de la Dirección de Conservación de la Administración de Parques Nacionales al lobbysta del agronegocio, ex Ceo de Monsanto, Leonardo Sarquis._x000a__x000a_🔎 Sarquis ya había sido parte de la función pública como ministro durante los cuatro años de la gobernación de María Eugenia Vidal en la provincia de Buenos Aires. Es un lobbysta activo del agronegocio, que opera alternando las consultorias privadas y los cargos públicos._x000a__x000a_📌 Por su parte, la historia de Monsanto está atravesada por el daño ambiental ocasionado a través de su paquete tecnológico para uso en la agricultura, que comprende la utilización de los Organismos Genéticamente Modificados (OGM). Esto llevó a que Monsanto esté prohibido en numerosos países como Bélgica, Gran Bretaña, Francia e Irlanda._x000a__x000a_ℹ️ Vale recordar que como ministro, Sarquis fue el ideólogo de la Resolución del Veneno (Resolución Administrativa 246/2018), que autorizó las fumigaciones con agrotóxicos a cero metro de las viviendas, escuelas, rurales, rios y lagunas. Hoy es la persona a cargo de un área que estaba acéfala y que se encarga de la preservación de las áreas protegidas de todo el país._x000a__x000a_🌳 Dentro de lo que es la Administración de Parques Nacionales, la Dirección Nacional de Conservación es un organismo de conservación antes que de turismo. Trabaja planificando e inventariando en las 55 áreas protegidas que hay en 21 provincias, una superficie superior a la de la provincia de Córdoba._x000a__x000a_#Cuchá #Ambiente _x000a_#ParquesNacionales"/>
    <s v="https://www.instagram.com/p/C6XKSK7Rpl0/"/>
    <x v="1"/>
    <n v="0"/>
    <x v="233"/>
    <x v="2"/>
    <x v="272"/>
    <m/>
    <n v="12930"/>
    <n v="904"/>
    <n v="1072"/>
    <n v="144"/>
    <n v="178"/>
    <n v="53"/>
    <n v="2298"/>
    <n v="0.17772621809744801"/>
    <n v="19"/>
  </r>
  <r>
    <s v="17930043833845170"/>
    <s v="👎 La fábrica de motores eléctricos para electrodomésticos, WEG, despidió a unos 50 operarios de su planta ubicada en la Avenida O'Higgins al 4000 de la ciudad Córdoba. Los telegramas de despido comenzaron a llegar el viernes pasado y el lunes en el comienzo del turno, entre 40 y 50 trabajadores no pudieron ingresar a sus puestos porque se les informó que cesantearon sus actividades._x000a__x000a_ℹ️ La empresa cuenta con 120 empleados, por lo que la reducción del personal ronda el 40%. La reacción no se hizo esperar y desde ayer que los trabajadores junto a la Unión Obrera Metalúrgica (UOM) se manifiestan frente a las instalaciones de WEG._x000a__x000a_📌 WEG es proveedora de MABE, la firma mexicana que compró a la ex Drean y que hace unas semanas despidió a 200 empleados. La caída de la industria comenzó su efecto dominó. Según declaraciones de Alcides Salgado, vocero de la UOM, la apertura de importaciones redujo la necesidad de componentes fabricados localmente: “Estamos viendo la política neoliberal a pleno. Es lo que quiere esta política, que no tengamos industria&quot;._x000a__x000a_#Cuchá #WEG _x000a_#Trabajo"/>
    <s v="https://www.instagram.com/p/C6ZwZd2RckP/"/>
    <x v="1"/>
    <n v="0"/>
    <x v="234"/>
    <x v="3"/>
    <x v="249"/>
    <m/>
    <n v="3471"/>
    <n v="141"/>
    <n v="16"/>
    <n v="11"/>
    <n v="4"/>
    <m/>
    <n v="172"/>
    <n v="4.9553442811869797E-2"/>
    <n v="19"/>
  </r>
  <r>
    <s v="18019895729328600"/>
    <s v="📌 El 6 de abril de 1994 el avión que trasladaba al Presidente de Ruanda es derribado en su vuelta desde Tanzania hacia la capital ruandesa, Kigali. Fue el hecho que desató el genocidio de Ruanda, que por sus características y consecuencias se convirtió en el más letal en la historia de la humanidad. Se calcula que sólo en el lapso de tres meses, más de un millón de personas fueron asesinadas con una población total en ese momento de aproximadamente siete millones de habitantes, es decir, unos diez mil muertos por día._x000a__x000a_❗ Las historias, las imágenes y los relatos de esos eventos son de una magnitud escalofriante. Fue un caos total todo él país: gente matándose en la calle con machetes, armas de fuego, armas caseras y blancas, luchas entre vecinos unos contra otros. Siendo toda una muestra de lo cruel, sádico y horroroso que el ser humano puede llegar a ser. _x000a__x000a_🌐 En esta nueva entrega mensual de Una Vuelta de Tuerca al Mundo, Adrián Tuninetti dispara interrogantes y busca respuestas sobre lo sucedido en Ruanda 30 años atrás. El infierno en la tierra, representa  una mirada social, política y cultural de cómo se gestó uno de los mayores genocidios de la historia de la humanidad. Diferencias étnicas, control europeo en la zona y las malas decisiones de la ONU fueron un cóctel fatal para el país centroafricano. _x000a__x000a_🔹 Podés leer la nota completa en el link de la Bio o entrando a www.cucha.com.ar _x000a__x000a_#Cuchá_x000a__x000a_#genocidioenruanda #ONU #africa"/>
    <s v="https://www.instagram.com/p/C6YrAlCulHV/"/>
    <x v="0"/>
    <n v="0"/>
    <x v="234"/>
    <x v="3"/>
    <x v="258"/>
    <m/>
    <n v="1220"/>
    <n v="88"/>
    <n v="0"/>
    <n v="1"/>
    <n v="8"/>
    <m/>
    <n v="97"/>
    <n v="7.95081967213115E-2"/>
    <n v="9"/>
  </r>
  <r>
    <s v="18296770963087768"/>
    <s v="Como cada 1 de mayo, los fieles del sur provincial volvieron a colmar el centro de la localidad de Reducción para venerar al Cristo de la Buena Muerte. Este evento, que año tras año convoca a miles de personas, es una de las principales manifestaciones de fe de la región._x000a__x000a_👣 CELEBRACIÓN HISTÓRICA ⛪️_x000a__x000a_El Santuario del Señor de la Buena Muerte, ubicado en la pintoresca localidad de Villa Reducción, recibe año tras año a miles de peregrinos que llegan para agradecer, orar y pedir. Esta festividad, que tiene más de 330 años de historia de religiosidad popular, es una tradición arraigada en la región, donde los viajeros históricamente hacían un alto en el camino para venerar al Señor de la Buena Muerte._x000a__x000a_Según las leyendas locales, lugareños y transeúntes del Camino Real le pedían al Señor de la Buena Muerte una muerte natural, digna, para no terminar asesinados en el camino. Con el paso del tiempo, esta solicitud de gracia fue creciendo, al igual que la devoción al Señor. La festividad se fue transmitiendo de generación en generación, lo que permitió que la visita de peregrinos aumentara considerablemente._x000a__x000a_👣 PEREGRINACIÓN 2024 ⛪️_x000a__x000a_Tradicionalmente, la peregrinación principal, que se realiza a pie, partirá a las 20:00 horas desde la Catedral de Río Cuarto. Los peregrinos recorren los cuarenta kilómetros que separan hasta la ciudad de Reducción, para arribar al Santuario alrededor de las 5 de la madrugada del día siguiente. Desde allí, tradicionalmente comienzan a celebrarse misas cada hora, para dar lugar a la devoción de los creyentes._x000a__x000a_Para coordinar este evento, se conformó una comisión integrada por Graziano, el rector del Santuario Daniel Gallardo, personal de las diferentes áreas de la municipalidad local, bomberos voluntarios, la Policía Federal Argentina y representantes de las Fuerzas Armadas nacionales. En la plaza principal del pueblo se montarán más de 100 stands de artesanías, productores religiosos, venta de comidas y bebidas, ofreciendo así una variada oferta para los visitantes._x000a__x000a_📝 Nota completa 👉 Cucha.com.ar"/>
    <s v="https://www.instagram.com/p/C6beQzvLP6P/"/>
    <x v="0"/>
    <n v="0"/>
    <x v="235"/>
    <x v="4"/>
    <x v="182"/>
    <m/>
    <n v="806"/>
    <n v="33"/>
    <n v="1"/>
    <n v="0"/>
    <n v="3"/>
    <m/>
    <n v="37"/>
    <n v="4.59057071960298E-2"/>
    <n v="11"/>
  </r>
  <r>
    <s v="18046759378709528"/>
    <s v="💉 El gobernador Martín Llaryora anunció la campaña de vacunación contra el dengue para la provincia de Córdoba. La iniciativa fue presentada junto al ministro de Salud, Ricardo Pieckestainer, y busca avanzar con medidas frente a la epidemia ante la falta de definiciones de Nación._x000a__x000a_👩‍⚕️La vacunación es parte del plan Estratégico de Vacunación y Abordaje Integral para la prevención y el control del Dengue, Chikungunya y Zica para la temporada 2024-2025 que busca darle un abordaje integral a la problemática. Dentro de esta estrategia sanitaria se implementará, además, el aislamiento entomológico de las personas contagiadas, es decir el aislamiento durante todo el tiempo que dura la etapa de viremia, que es el lapso durante el cual una persona con dengue trasmite el virus al mosquito, que a su vez puede trasladar la enfermedad a otra persona en una nueva picadura. Así, se busca evitar la propagación de los contagios y combatir nuevas olas de la epidemia de dengue. _x000a__x000a_🔎 En una primera instancia se vacunará a los grupos prioritarios: el personal de salud y los infectados en esta temporada o en olas anteriores. Será en etapas y no se incorporarán a grupos para los cuales la vacuna aun no está indicada como las embarazadas y los niños menores de 1 año._x000a__x000a_#Cuchá #Vacunación _x000a_#Dengue #Salud"/>
    <s v="https://www.instagram.com/p/C6eGFmGussM/"/>
    <x v="1"/>
    <n v="0"/>
    <x v="236"/>
    <x v="5"/>
    <x v="302"/>
    <m/>
    <n v="6707"/>
    <n v="724"/>
    <n v="413"/>
    <n v="12"/>
    <n v="27"/>
    <n v="1"/>
    <n v="1176"/>
    <n v="0.17533919785298899"/>
    <n v="11"/>
  </r>
  <r>
    <s v="18012025241363660"/>
    <s v="📰 En el Día Mundial de la Libertad de Prensa, recordamos a uno de los emblemas del periodismo argentino, Rodolfo Walsh._x000a__x000a_🖋️ Pionero del género de No Ficción y autor de obras como &quot;Operación Masacre&quot; y &quot;¿Quién mató a Rosendo?&quot;, Rodolfo Jorge Walsh se convirtió en uno de los autores imprescindibles del periodismo y la literatura latinoamericana, tanto por la calidad de su trabajo como por su compromiso con la transformación de la realidad._x000a__x000a_✊ Para Walsh, era esencial defender el “derecho de cualquier ciudadano a divulgar la verdad que conoce, por peligrosa que sea”. Fue secuestrado por un grupo de tareas de la ex ESMA el 25 de marzo de 1977, un día después de publicar su &quot;Carta abierta de un escritor a la junta militar&quot;. Desde entonces se encuentra desaparecido."/>
    <s v="https://www.instagram.com/p/C6gNvdZskNw/"/>
    <x v="1"/>
    <n v="0"/>
    <x v="237"/>
    <x v="6"/>
    <x v="303"/>
    <m/>
    <n v="1326"/>
    <n v="91"/>
    <n v="3"/>
    <n v="0"/>
    <n v="4"/>
    <m/>
    <n v="98"/>
    <n v="7.3906485671191596E-2"/>
    <n v="7"/>
  </r>
  <r>
    <s v="17996958572382440"/>
    <s v="🎬 Anoche se dio el puntapié inicial del 13º Festival Internacional de Cine Independiente de Cosquín (FICIC), en medio de una coyuntura crítica para la industria audiovisual nacional. La programación se extenderá hasta el próximo domingo con un total de 40 proyecciones entre cortos y largometrajes._x000a__x000a_🎥 Este evento se ha transformado en un clásico del valle de Punilla y convoca a cineastas de todo el mundo. La propuesta busca mostrar un cine diferente y romper con lo que se ofrece desde Hollywood. Para este año su director artístico y curador será nuevamente el crítico de cine Roger Koza. Es la primera vez en las 13 ediciones que el Festival no contará con el apoyo del Instituto Nacional de Cine y Artes Audiovisuales (INCAA)._x000a__x000a_🎞️ Además, el certamen ofrece una gran variedad de categorías de competencia, incluyendo la Competencia Internacional para largometrajes y cortometrajes, así como la Competencia Nacional para cortometrajes de escuela, la cual tiene como objetivo consolidar un espacio de exhibición para los trabajos realizados por estudiantes de carreras de cine y televisión._x000a__x000a_📽️ Las películas serán distribuidas en cuatro salas de la ciudad: el Centro de Congresos y Convenciones y el Microcine Adalberto Nogues (Tucumán 1032), el Teatro El Alma Encantada (Pedro Ortiz 779), y la Sala Conferencias Plaza Próspero Molina (intersección de Tucumán y O Bustos). La programación completa con días y horarios de las funciones se puede consultar en la web cosquinfilmfest.com (allí también se pueden adquirir las entradas anticipadas)._x000a__x000a_#Cuchá #Cosquín _x000a_#FICIC #Cine"/>
    <s v="https://www.instagram.com/p/C6glj0dO2pu/"/>
    <x v="1"/>
    <n v="0"/>
    <x v="237"/>
    <x v="6"/>
    <x v="304"/>
    <m/>
    <n v="1171"/>
    <n v="87"/>
    <n v="7"/>
    <n v="0"/>
    <n v="3"/>
    <m/>
    <n v="97"/>
    <n v="8.2835183603757495E-2"/>
    <n v="11"/>
  </r>
  <r>
    <s v="17984173319652540"/>
    <s v="⚖️ El Tribunal Oral Federal II (TOF 2) de Córdoba sentenció, con diferentes condenas, a cinco de los siete acusados en el marco del 14° juicio por delitos de lesa humanidad en la provincia, cometidos durante la última dictadura._x000a__x000a_👉 Los delitos imputados incluyen privación ilegítima de la libertad, imposición de tormentos, abuso sexual, homicidio, supresión de estado civil, alteración de estado civil, sustracción de una persona menor de diez años, prevaricato de auxiliares de la justicia y falsedad documental._x000a__x000a_✍️ El fallo de los camaristas Julián Falcucci, María Noel Costa y Fabián Asís destaca tres condenas a perpetua para los policías de la ex-D2: Carlos Yanicelli, Yamil Jabour y Juan Eduardo Molina._x000a__x000a_📍 Mirta “Cuca” Antón fue sentenciada a 15 años, mientras que Raúl Alejandro Contreras recibió 7 años de prisión. Ana María Rigutto de Oliva Otero y Adela María González fueron absueltas de la acusación del robo de la recuperada nieta 107."/>
    <s v="https://www.instagram.com/p/C6hctfeKn8B/"/>
    <x v="1"/>
    <n v="0"/>
    <x v="237"/>
    <x v="6"/>
    <x v="49"/>
    <m/>
    <n v="983"/>
    <n v="64"/>
    <n v="2"/>
    <n v="0"/>
    <n v="2"/>
    <m/>
    <n v="68"/>
    <n v="6.9175991861647995E-2"/>
    <n v="19"/>
  </r>
  <r>
    <s v="18085441636446020"/>
    <s v="🎭 El Festival Internacional de Teatro Breve volverá a la ciudad de Córdoba para presentar su 11º edición. Desde el jueves 9 de mayo, durante 10 noches se podrán disfrutar obras en simultáneo en distintos lugares en un formato de sólo 15 minutos, 1 historia. _x000a__x000a_📌 El público podrá disfrutar de 4 obras en una misma noche, en lugares como el Teatro Real y el 220 Cultura Contemporánea. Habrá propuestas provenientes de Brasil, Colombia, Venezuela, Buenos Aires y Córdoba. _x000a__x000a_ℹ️ La apertura del Festival tendrá entrada libre y gratuita y está prevista a las 19:30 hs, al aire libre en Mercado Alberdi, con una performance a cargo de la compañía de danza La Bajadita (con la dirección de Mariana Massera) y la animación de Gabriel Marasini y Lula Rodríguez. _x000a__x000a_🎫 Las entradas anticipadas se pueden conseguir a través de https://www.edenentradas.com.ar y en Disquerías Edén –Obispo Trejo 15-. Además, ,media hora antes de la función, las entradas estarán disponibles en  las boleterías de 220 Cultura Contemporánea. _x000a__x000a_▶️ Desde el jueves 09 al domingo 12 de mayo la programación se desarrollará en el 220, el centro cultural de la Plaza de la Música. Las funciones continúan desde el jueves 16 al domingo 19 de mayo en el mismo lugar. En tanto, el sábado 25 y domingo 26 de mayo a las 20,30 hs, el festival se trasladará al Teatro Real._x000a__x000a_#Cuchá #FestivalInternacionalDeTeatroBreve _x000a_#Teatro #TeatroBreve #Cultura"/>
    <s v="https://www.instagram.com/p/C6pIwqvxrD1/"/>
    <x v="1"/>
    <n v="0"/>
    <x v="238"/>
    <x v="2"/>
    <x v="255"/>
    <m/>
    <n v="2409"/>
    <n v="156"/>
    <n v="61"/>
    <n v="0"/>
    <n v="12"/>
    <n v="2"/>
    <n v="229"/>
    <n v="9.5060190950601905E-2"/>
    <n v="18"/>
  </r>
  <r>
    <s v="18007938728415140"/>
    <s v="⚽ Ayer retumbó la noticia del fallecimiento del Flaco Menotti, un ícono del fútbol argentino. Pero su figura trasciende su carrera como jugador y DT, porque fue una persona que siempre tuvo una palabra para los distintos temas que sucedían en nuestro país. _x000a__x000a_ℹ️ Comprometido social, política y culturalmente, cuando comenzaba a hablar podía hilar un vínculo entre  canciones las canciones de Serrar, un texto de Borges y una jugada de Maradona. Su partida fue recordada con cariño por cientos de sus dirigidos y gente del ambiente del fútbol, pero también por periodistas y artistas._x000a__x000a_🙌 ¡Hasta siempre Flaco!_x000a__x000a_#Cuchá #Menotti _x000a_#Fútbol #Deportes"/>
    <s v="https://www.instagram.com/p/C6oPFLVO1Ii/"/>
    <x v="0"/>
    <n v="0"/>
    <x v="238"/>
    <x v="2"/>
    <x v="305"/>
    <m/>
    <n v="1398"/>
    <n v="242"/>
    <n v="46"/>
    <n v="1"/>
    <n v="18"/>
    <m/>
    <n v="307"/>
    <n v="0.21959942775393401"/>
    <n v="10"/>
  </r>
  <r>
    <s v="18405582385068728"/>
    <s v="📢 Se está llevando a cabo una jornada nacional de lucha para denunciar &quot;el ajuste, la eliminación de programas sociales y los cierres de comedores que están llevando a cabo Milei-Pettovello&quot;, en defensa del trabajo de la economía popular._x000a__x000a_⚠️ Desde la Unión de Trabajadores y Trabajadoras de la Economía Popular se ha convocado a movilizarse en todo el país, debido a la urgencia que atraviesan los sectores más necesitados ante la agudización de la crisis._x000a__x000a_🚨 En Córdoba, las organizaciones denuncian la reducción de varios &quot;ítems&quot;, lo que ha llevado a que los ingresos se sitúen por debajo de los 80 mil pesos."/>
    <s v="https://www.instagram.com/p/C6q8LLqRYg1/"/>
    <x v="1"/>
    <n v="0"/>
    <x v="239"/>
    <x v="3"/>
    <x v="306"/>
    <m/>
    <n v="605"/>
    <n v="59"/>
    <n v="2"/>
    <n v="0"/>
    <n v="0"/>
    <m/>
    <n v="61"/>
    <n v="0.10082644628099199"/>
    <n v="11"/>
  </r>
  <r>
    <s v="17863076637132790"/>
    <s v="🏙️ El sector de la construcción es uno de los que más está sintiendo el impacto de la recesión. Luis Lumello, vicepresidente de la delegación Córdoba de la Cámara de la Construcción, hizo pública la pérdida de los puestos de trabajo en la provincia, que pasó de tener 30.000 trabajadores registrados en julio del año pasado a 20.000 el mes pasado._x000a__x000a_🛣️ Con las obras públicas nacionales paralizadas y la incertidumbre deteniendo la inversión privada, la caída intermensual de los índices de empleo avanza al ritmo de un 2%. Hay que tener en cuenta que se trata de trabajadores formales en empresas registradas en la Provincia, por lo que no contempla el empleo informal (en obras particulares de pequeña envergadura)._x000a__x000a_🏘️ Para tener un parámetro histórico de la cantidad de empleo registrado que ofrece la construcción en Córdoba, hay que decir que en mayo de 2020, en plena pandemia, se tocó el piso de 16.560 personas. El sector deposita esperanzas en que la economía se reactive con los créditos hipotecarios recientemente lanzados._x000a__x000a_👷🏼‍♂️ En cuanto a los salarios, la media de las remuneraciones percibidas por los trabajadores registrados de la industria de la construcción alcanzó en febrero los $ 465.112, manteniéndose prácticamente en igual nivel que en enero. Cabe destacar que a inicios del mes de marzo se firmó un nuevo acuerdo paritario que establece un incremento del 14%. Córdoba tiene uno de los peores salarios promedio del sector: $ 376.246, un 19% menos que el promedio ($ 465.112), siempre con datos de febrero y sin el aumento acordado mencionado antes._x000a__x000a_#Cuchá"/>
    <s v="https://www.instagram.com/p/C6q3UZTu5Rz/"/>
    <x v="1"/>
    <n v="0"/>
    <x v="239"/>
    <x v="3"/>
    <x v="23"/>
    <m/>
    <n v="453"/>
    <n v="24"/>
    <n v="1"/>
    <n v="0"/>
    <n v="0"/>
    <m/>
    <n v="25"/>
    <n v="5.5187637969094899E-2"/>
    <n v="10"/>
  </r>
  <r>
    <s v="17964899390738060"/>
    <s v="📢 Este jueves 9 de mayo la Confederación General del Trabajo (CGT) encabeza el segundo paro nacional contra las políticas del gobierno nacional, y se espera una masiva adhesión frente al ajuste implementado por la administración de Javier Milei._x000a__x000a_👥 Oficialmente han confirmado adhesión: FAECYS (Comercio), UOCRA (Construcción), UPCN y ATE (Estatales), FTIA (Alimentación), FATSA (Sanidad), UOM (Metalúrgicos), UTHGRA (Hoteles y gastronómicos), UATRE (Rurales), SMATA (Mecánicos), Luz y Fuerza (Energía), FNTC (Camioneros), UTA (Transporte colectivo urbano), AOITA (transporte interurbano), La Bancaria, CEA y CTERA (Docentes), (CONADU, ADIUC (docentes universitarios), APLA (pilotos aéreos), SUOEM (Municipales)._x000a__x000a_🔥 En Córdoba, la adhesión también involucra a la mayoría de los sindicatos nucleados en la CGT y la CTA, los cuales han ratificado que realizarán el paro general de actividades. En el caso puntual de la Educación, UEPC, SADOP y ADIUC confirmaron su participación, sumando sus reclamos particulares por la paritaria nacional docente y el pago del Fondo de Incentivo Docente (FONID), y por el presupuesto universitario respectivamente._x000a__x000a_🚧 De esta manera, el transporte urbano e interurbano, el comercio, la recolección de residuos, las clases en escuelas, la atención bancaria, la atención en centros de salud, los vuelos, la atención en organismos estatales nacionales, provinciales y municipales, el trabajo en fábricas y en la construcción, los trabajadores de prensa, entre otras, son algunas de las actividades principales que estarán paralizadas o con servicios resentidos durante este jueves 9 de mayo."/>
    <s v="https://www.instagram.com/p/C6tEHY2x1Mz/"/>
    <x v="1"/>
    <n v="0"/>
    <x v="240"/>
    <x v="4"/>
    <x v="307"/>
    <m/>
    <n v="3601"/>
    <n v="327"/>
    <n v="21"/>
    <n v="31"/>
    <n v="10"/>
    <m/>
    <n v="389"/>
    <n v="0.108025548458761"/>
    <n v="7"/>
  </r>
  <r>
    <s v="18433179928037768"/>
    <s v="🚎 Ya se puede visitar en el Espacio Cultural Museo de las Mujeres, la muestra &quot;Donde hubo luchas, historias quedan&quot;, un recorrido fotográfico que visibiliza la historia, las protagonistas y sus años de lucha en el marco de los 35 años del sistema de trolebuses en la ciudad de Córdoba._x000a__x000a_📸 La exposición enfatiza sobre  cómo las mujeres lograron una posición y un espacio dentro de un campo laboral reservado para los varones y cómo los medios retrataban dicha situación. Sin embargo, la exposición busca ampliar la mirada sobre este medio de transporte y su encuentro con la sociedad: en sus fotos, se vislumbra los inicios del sistema de transporte hasta la actualidad, mediante imágenes de la vida tanto de los empleados, pasajeros como en la sociedad en general. _x000a__x000a_🔎 Además, pone de manifiesto el desarrollo tecnológico de las unidades de trolebuses en sus formas, presentando sus modificaciones a lo largo de los años, modelos y diferencias entre sí. También, su relevancia como recurso ecológico, entre otras variables._x000a__x000a_✅ Podés visitarla hasta el 11 de mayo con entrada libre y gratuita, en Rivera Indarte 55._x000a__x000a_#Cuchá #Trolebús #Trolebuseras"/>
    <s v="https://www.instagram.com/p/C6w-87expCa/"/>
    <x v="1"/>
    <n v="0"/>
    <x v="241"/>
    <x v="5"/>
    <x v="308"/>
    <m/>
    <n v="2674"/>
    <n v="235"/>
    <n v="9"/>
    <n v="0"/>
    <n v="7"/>
    <n v="1"/>
    <n v="251"/>
    <n v="9.3866866118175005E-2"/>
    <n v="19"/>
  </r>
  <r>
    <s v="18056415403582200"/>
    <s v="🏡 El gobernador Martín Llaryora anunció este lunes una línea de créditos hipotecarios a través del Banco de Córdoba, destinada a todos los cordobeses, tanto clientes como no clientes de la entidad. Esta línea, que cuenta con un cupo de 50 mil millones de pesos, ofrece la posibilidad de financiar el 100% del valor del inmueble._x000a__x000a_👨‍👩‍👧‍👦 Esta iniciativa está dirigida a las familias cordobesas, así como a los hogares monoparentales, incluyendo a personas solteras sin hijos. Además, permite sumar los aportes del grupo familiar, como padres, cónyuges y convivientes._x000a__x000a_💰 La línea de créditos Bancor es la única en el país que financia el 100% de la compra del inmueble y es la más accesible para los sectores medios, que podrán calificar a partir de los 470 mil pesos de ingresos por grupo familiar._x000a__x000a_🏠 Para aquellos que califiquen, la financiación puede extenderse hasta 20 años en Uvas, con una TNA del 4,90%, la más baja del mercado a lo largo de todo el plazo. En el caso del monto máximo, la cuota es de 554.000 pesos y se requiere un ingreso mínimo de 2.250.000 pesos. Esto significa que por cada 10 millones de pesos, la cuota sería de 66.150 pesos._x000a__x000a_🔧 Además de la adquisición de viviendas, esta línea de créditos también contempla la posibilidad de financiar construcción, ampliación, terminación de vivienda y mejoras en la calidad habitacional, incluyendo refacciones, ampliaciones y equipamiento."/>
    <s v="https://www.instagram.com/p/C6vorxOsxuB/"/>
    <x v="0"/>
    <n v="0"/>
    <x v="241"/>
    <x v="5"/>
    <x v="309"/>
    <m/>
    <n v="2294"/>
    <n v="93"/>
    <n v="71"/>
    <n v="0"/>
    <n v="10"/>
    <m/>
    <n v="174"/>
    <n v="7.5850043591979097E-2"/>
    <n v="7"/>
  </r>
  <r>
    <s v="18028939664301820"/>
    <s v="La provincia de Córdoba dispuso el “ascenso por mérito extraordinario por pérdida de la vida en acto de servicio, al grado inmediato superior” a Ricardo Fermín Albareda, quien militaba en el Partido Revolucionario de los Trabajadores (PRT) y fue secuestrado, torturado y desaparecido durante la última dictadura militar en 1979._x000a__x000a_Albareda se desempeñaba como subcomisario de la policía de la Provincia de Córdoba, durante la última dictadura cívico-militar, mientras militaba en la estructura del PRT. &quot;Durante su vida él estuvo salvando gente. Esa fue la manera que él eligió de militancia dentro de la estructura policial”, sostuvo su hijo Fernando, militante de la organización H.I.J.O.S._x000a__x000a_Fue secuestrado el 25 de septiembre de 1979 por personal de la D2 y trasladado al ex centro clandestino de detención, tortura y exterminio “Casa Hidráulica”, ubicado sobre el Lago San Roque, en Carlos Paz. Según testigos, la tortura que sufrió Albareda fue una de las mas aberrantes y crueles, debido a su condicion de policia. _x000a__x000a_#Cuchá"/>
    <s v="https://www.instagram.com/p/C6zguClxdqh/"/>
    <x v="1"/>
    <n v="0"/>
    <x v="242"/>
    <x v="6"/>
    <x v="53"/>
    <m/>
    <n v="2959"/>
    <n v="132"/>
    <n v="7"/>
    <n v="1"/>
    <n v="5"/>
    <m/>
    <n v="145"/>
    <n v="4.9003041568097302E-2"/>
    <n v="19"/>
  </r>
  <r>
    <s v="17986006820651940"/>
    <s v="La materialización de los discursos de odio que se propinan desde diversos sectores reaccionarios de la sociedad toman forma en estos aberrantes hechos._x000a__x000a_ A 5 días del ataque que tuvo lugar en el conventillo de barracas, en donde un hombre de 62 años (identificado como Jorge Fernadez Barrientos) prendió fuego la habitación en donde se encontraban cuatro mujeres, hoy cobra la segunda víctima fatal. _x000a__x000a_Este no es un hecho aislado, sino que se trata de un claro atentado a las disidencias sexuales. A Pamela Cobos y Mercedes Figueroa las mató el odio, no un “loco suelto”. Andrea Amarante y Sofía Castro todavía continúan internadas en terapia intensiva._x000a__x000a_#Cuchá"/>
    <s v="https://www.instagram.com/p/C6y7GjnuAuB/"/>
    <x v="1"/>
    <n v="0"/>
    <x v="242"/>
    <x v="6"/>
    <x v="310"/>
    <m/>
    <n v="1953"/>
    <n v="132"/>
    <n v="8"/>
    <n v="2"/>
    <n v="2"/>
    <m/>
    <n v="144"/>
    <n v="7.3732718894009203E-2"/>
    <n v="14"/>
  </r>
  <r>
    <s v="18007323545242300"/>
    <s v="🗳️ El próximo 23 de junio se llevarán a cabo los comicios que definirán al próximo intendente de la ciudad del sur. Al cierre de listas, 4 alianzas y 6 partidos presentaron sus candidatos._x000a__x000a_➡️ El peronismo local llega dividido a los comicios de 2024. La actual gestión de Juan Manuel Llamosas, que finaliza tras dos mandatos consecutivos, acompaña a Guillermo De Rivas, candidato que además cuenta con el apoyo del gobernador Martín Llaryora._x000a__x000a_➡️ Al mismo tiempo, Adriana Nazario, figura fuerte de la política local, ex diputada y pareja del difunto ex gobernador José Manuel de la Sota, avanza con una lista propia para lograr el máximo mando en el &quot;imperio&quot;. Si bien buena parte del peronismo riocuartense anhelaba la unidad de cara al 23 de junio, este deseo no pudo concretarse, y finalmente habrá dos candidatos justicialistas._x000a__x000a_➡️ Quienes sí lograron consolidar un frente electoral fueron el radicalismo. Parodi, ganador de la interna, estará acompañado por otro de los referentes de la oposición, y un histórico de la UCR, Gabriel Abrile._x000a__x000a_➡️ Uno de los datos destacados es que La Libertad Avanza, fuerza que conduce los destinos de la nación, no presentará candidatos propios, a pesar de que el presidente Javier Milei obtuvo allí más del 70% de los votos. Quien iba a encabezar la lista era Gastón González, empresario y corredor de rally, quien a través de un mensaje en sus redes anunció que no participaría en los comicios._x000a__x000a_➡️ El PRO, fuerza presidida por el ex presidente Mauricio Macri, presentó a último momento a Rolando Hurtado, presidente del partido amarillo de ese distrito._x000a__x000a_Los 10 candidatos informados a la Junta Electoral son:_x000a__x000a_Guillermo De Rivas (Hacemos Unidos por Río Cuarto)_x000a_Gonzalo Parodi (Primero Río Cuarto)_x000a_Adriana Nazario (La fuerza del Imperio del Sur)_x000a_Lorena Rojas (Frente de Izquierda y de Trabajadores Unidad)_x000a_Mario Lamberghini (Partido Libertario)_x000a_Nicolás Forlani (Partido Respeto - Viva Río Cuarto)_x000a_Gustavo Dovis (Partido Humanista)_x000a_Pablo Carrizo (Conciencia Desarrollista)_x000a_Rolando Hurtado (PRO)_x000a_Andrea Casero (Encuentro Vecinal Córdoba)"/>
    <s v="https://www.instagram.com/p/C6ySLJHvAN2/"/>
    <x v="1"/>
    <n v="0"/>
    <x v="242"/>
    <x v="6"/>
    <x v="311"/>
    <m/>
    <n v="1168"/>
    <n v="27"/>
    <n v="3"/>
    <n v="0"/>
    <n v="2"/>
    <m/>
    <n v="32"/>
    <n v="2.7397260273972601E-2"/>
    <n v="8"/>
  </r>
  <r>
    <s v="17845738413204440"/>
    <s v="🚍 El Ente Regulador de Servicios Públicos (Ersep) oficializó la autorización a las empresas del transporte interurbano a aumentar el boleto hasta un 11% que comenzará a regir desde la madrugada del sábado 11 de mayo. Además, con vistas de otra suba, convocó a una audiencia pública virtual para el próximo 15 de mayo, allí se definirá si además del aumento del 11% de este viernes, se suma otro 10%._x000a__x000a_📈 Este desdoblamiento se debe a que ERSEP estableció un aumento de aproximadamente el 22% de la tarifa, pero a desarrollarse en 2 etapas: en esta primera el aumento será de 11% a partir de mañana sábado, y la segunda el próximo mes._x000a__x000a_🚌 En este marco, habrá una franja horaria que contará con un esquema diferenciado: un descuento del 11% para aquellos servicios que tengan origen y destino en localidades del área metropolitana y la ciudad de Córdoba. Será aplicable de lunes a viernes, a partir de las 10 hasta las 16, y los sábados y domingos de manera optativa, en los horarios que las empresas consideren pertinentes._x000a__x000a_ℹ️ En esa franja existe el llamado “horario valle”, donde históricamente se producen bajas abruptas de cortes de boleto. De esta forma se trata de incentivar al usuario que no necesita viajar en horarios centrales matutinos o vespertinos, para que utilicen el transporte en esa franja y así la demanda del sistema se vuelva más plana y no con picos en los horarios centrales._x000a__x000a_📌 Se trata del cuarto aumento en lo que va del año que hasta marzo ya acumulaba un incremento del 278%, un verdadero golpe al bolsillo de los vecinos. _x000a__x000a_💵 Para darse una idea, el boleto de Córdoba a Villa Carlos Paz costaba en febrero $2.310, en marzo $3.069 y en mayo $3.406; a Río Cuarto valía en febrero $14.000, en marzo $18.598 y en mayo $20.643. Mientras que de Córdoba a Villa María salía en febrero $9.200, en marzo $12.221 y en mayo $13.565_x000a__x000a_#Cuchá #Interurbanos"/>
    <s v="https://www.instagram.com/p/C61-d_BRv9e/"/>
    <x v="1"/>
    <n v="0"/>
    <x v="243"/>
    <x v="0"/>
    <x v="312"/>
    <m/>
    <n v="3827"/>
    <n v="132"/>
    <n v="46"/>
    <n v="13"/>
    <n v="8"/>
    <m/>
    <n v="199"/>
    <n v="5.1998954794878503E-2"/>
    <n v="18"/>
  </r>
  <r>
    <s v="18309863563145180"/>
    <s v="🕯️ Carlos Francisco Sergio Mugica Echagüe nació en la ciudad de Buenos Aires, el 7 de octubre de 1930, en el seno de una familia acomodada de Villa Luro. Tras completar sus estudios secundarios en el Colegio Nacional de Buenos Aires, decidió ingresar en 1951 al Seminario Metropolitano de Buenos Aires, abandonando así la carrera de derecho. Ocho años más tarde, el 20 de diciembre de 1959, fue ordenado sacerdote en la Catedral de Buenos Aires._x000a__x000a_🌍 En 1967, Mugica se unió al Movimiento de Sacerdotes para el Tercer Mundo, una corriente progresista dentro de la iglesia católica, comprometida con la realidad social y política de América Latina. Desarrolló la mayor parte de su labor comunitaria en la Villa 31, ubicada en el barrio porteño de Retiro, donde fue designado párroco de la Capilla del Cristo Obrero. Durante los primeros años de la década de 1970, Mugica y sus colaboradores iniciaron lo que posteriormente se conocería como el movimiento de curas villeros._x000a__x000a_🌹 El 11 de mayo de 1974, frente a la iglesia de San Francisco Solano, en su barrio natal de Villa Luro, Carlos Mugica fue asesinado por miembros de la organización armada paraestatal Alianza Anticomunista Argentina._x000a__x000a_⛪️ En 1999, sus restos fueron trasladados a la Villa 31 para ser sepultados en la parroquia Cristo Obrero, que él mismo había fundado. La ceremonia estuvo encabezada por el entonces arzobispo de Buenos Aires, Jorge Bergoglio, quien más tarde se convertiría en el Papa Francisco. Como Papa, Francisco describió a Mugica como un gran sacerdote comprometido con la justicia."/>
    <s v="https://www.instagram.com/p/C600kCBBdLb/"/>
    <x v="0"/>
    <n v="0"/>
    <x v="243"/>
    <x v="0"/>
    <x v="313"/>
    <m/>
    <n v="1260"/>
    <n v="137"/>
    <n v="6"/>
    <n v="2"/>
    <n v="3"/>
    <m/>
    <n v="148"/>
    <n v="0.117460317460317"/>
    <n v="7"/>
  </r>
  <r>
    <s v="18042032050826608"/>
    <s v="⚒️ &quot;Constructores de la Casa Común&quot; es el nombre del programa que presentó la provincia y que busca capacitar en oficios a jóvenes de 16 a 24 años que enfrenten conflictos legales, con medidas privativas y no privativas de la libertad._x000a__x000a_🪚 El acto de lanzamiento fue encabezado por el gobernador Martín Llaryora, el rector de la Universidad del Sentido, Hugo Juri y el director mundial de Scholas, José María del Corral. El programa es una iniciativa pionera en su tipo, y marca el debut de la colaboración entre la Provincia y la Escuela de Oficios con Sentido._x000a__x000a_🔎 La capacitación no consiste únicamente en el aprendizaje de oficios, sino que aborda otras dimensiones, sobre todo en el orden de la humano. Así, el programa está pensado como un ciclo anual estructurado en tres módulos complementarios. Cada módulo tendrá un cursado semanal, de lunes a jueves, de 3 horas cada encuentro: dos horas para el taller de oficio y una para la pedagogía del sentido. Al cierre de cada módulo los jóvenes presentarán a la comunidad el fruto de su trabajo. Además, la iniciativa cuenta con una instancia de prácticas laborales, fundamental en el proceso de reinserción de los jóvenes en conflicto con la ley penal._x000a__x000a_ℹ️ Scholas es un movimiento educativo, fundado en 2013 por impulso del Papa Francisco, que a través de la tecnología, el arte y el deporte fomenta la educación y la integración de todas las comunidades, respondiendo al llamado de crear la “cultura del encuentro”. En 2020, el Papa también creó La Universidad del Sentido, destinada a alumnos de todas las realidades, lenguas y creencias y en 2023, se designó como rector a Hugo Juri._x000a__x000a_#Cuchá"/>
    <s v="https://www.instagram.com/p/C66JBQ2Ouh9/"/>
    <x v="1"/>
    <n v="0"/>
    <x v="244"/>
    <x v="2"/>
    <x v="314"/>
    <m/>
    <n v="3418"/>
    <n v="285"/>
    <n v="27"/>
    <n v="5"/>
    <n v="14"/>
    <n v="4"/>
    <n v="331"/>
    <n v="9.6840257460503204E-2"/>
    <n v="9"/>
  </r>
  <r>
    <s v="17866494288104960"/>
    <s v="En las últimas horas se comunicó el fallecimiento de la tercera víctima del ataque lesboodiante de Barracas. Se trata de Andrea Amarante, de 42 años, quien tenía el 75 % del cuerpo quemado y estaba internada en estado grave. De esta manera, se suma a las ya fallecidas Pamela Cobas, de 52 años, y Roxana Figueroa de la misma edad, quien tenía el 90 por ciento del cuerpo quemado._x000a__x000a_Llama la atención que esta masacre, debido a la magnitud de los hechos, tenga tan poco lugar en los medios de comunicación tradicionales, sobre todo en un contexto de radicalización de los discursos de odio. El ataque se produjo el lunes pasado por la madrugada, cuando Justo Fernando Barrientos (62), arrojó una bomba molotov a una habitación donde vivían cuatro mujeres. También dicen que empujaba a las víctimas hacia adentro del cuarto cuando intentaban salir._x000a__x000a_La única sobreviviente fue Sofía Castro Riglos, de 49 años, quien tiene lesiones más leves, pero por recomendación médica todavía continúa internada en el Hospital del Quemado, pero ya declaró en la causa. Por su parte, Barrientos aún no fue indagado y el juez Edmundo Rabbione, que subroga el Juzgado número 14, deberá determinar si el apresado es o no inimputable._x000a__x000a_Asimismo, el magistrado todavía no definió si le aplicará al acusado el agravante del artículo 80 del Código Penal: si las tres muertes fueron femicidios agravados por el odio al género o a la orientación sexual, identidad de género o su expresión. Barrientos venía hostigando desde hace tiempo a las mujeres, a las que se refería como &quot;engendros&quot;, &quot;tortas&quot; y &quot;gordas sucias&quot;._x000a__x000a_Amarante había sido una de las sobrevivientes del incendio del boliche República Cromañón, en la zona de Once, que el 30 de diciembre de 2004 dejó como saldo 194 muertos y una gran cantidad de heridos._x000a__x000a_#Cuchá #Barracas"/>
    <s v="https://www.instagram.com/p/C66als1Opq_/"/>
    <x v="1"/>
    <n v="0"/>
    <x v="244"/>
    <x v="2"/>
    <x v="315"/>
    <m/>
    <n v="2424"/>
    <n v="159"/>
    <n v="10"/>
    <n v="5"/>
    <n v="4"/>
    <m/>
    <n v="178"/>
    <n v="7.3432343234323405E-2"/>
    <n v="11"/>
  </r>
  <r>
    <s v="17958009122770820"/>
    <s v="Las inundaciones en el sur de Brasil ya dejaron un saldo de más de 100 muertos y decenas de miles de evacuados, lo que representa una catástrofe ambiental sin precedentes en el vecino país. En conferencia de prensa, el presidente Luiz Inácio “Lula” da Silva advirtió que “Las inundaciones son un aviso para el mundo y una factura que le está pasando el planeta a la humanidad”._x000a__x000a_En este contexto, el presidente anunció ayudas económicas para los afectados y recalcó que muchas de las operaciones de rescate tuvieron que ser suspendidas por nuevas lluvias. _x000a__x000a_Por su parte, fuentes del gobierno declararon que desconocen la real magnitud de los daños ya que deberán esperar a que las aguas bajen para poder calcular un costo de la reconstrucción._x000a__x000a_Según las estimaciones cayeron casi 400 milímetros de lluvía en dos semanas, lo que afectó a más de millón y medio de personas en 417 ciudades de Rio Grande do Sul. Un estado que ha quedado prácticamente aislado del resto del país. _x000a__x000a_#Cuchá"/>
    <s v="https://www.instagram.com/p/C67TXkBxzv_/"/>
    <x v="1"/>
    <n v="0"/>
    <x v="244"/>
    <x v="2"/>
    <x v="120"/>
    <m/>
    <n v="1096"/>
    <n v="67"/>
    <n v="2"/>
    <n v="0"/>
    <n v="1"/>
    <m/>
    <n v="70"/>
    <n v="6.3868613138686095E-2"/>
    <n v="20"/>
  </r>
  <r>
    <s v="18040482478709992"/>
    <s v="La localidad de Sampacho, en el sur provincial, vive horas de mucha emoción ya que el templo local, el Santuario Nuestra Señora de la Consolata, será declarado Basílica. Así, la iglesia se convertirá en la primera basílica perteneciente a la diócesis de Villa de la Concepción del Río Cuarto._x000a__x000a_El próximo 10 de junio tendrá lugar una misa especial con la presencia del cardenal Ángel Rossi para celebrar este importante evento eclesiástico. En esa fecha se cumplen 90 años del terremoto de Sampacho que provocó la destrucción de numerosos edificios, pero en el que no hubo víctimas fatales, hecho que se le atribuye a la intercesión de la Virgen de la Consolata, patrona de la localidad. El templo fue construido en 1898, cuenta con una gran riqueza artística, y recibe a una de las más masivas manifestaciones de fe católica del sur provincial._x000a__x000a_Las basílicas son aquellas iglesias que, por su importancia, por sus circunstancias históricas, o por aspectos de cierto relieve, obtienen ese privilegio papal. Hay tres insignias que las distinguen: el escudo propio (identifica las características de ese lugar, más el signo de San Pedro), la umbrera (un paraguas que se coloca en el presbiterio de los colores papales) y el tintinábulo (elemento con una campanita que anuncia el comienzo de la misa y, si llegara a venir el Papa, se va anunciando haciéndola sonar). Las basílicas están unidas muy estrechamente al Papa, llevan sus símbolos._x000a__x000a_El trabajo para que la iglesia fuera declarada basílica comenzó hace años con al recopilación de datos y la revisión histórica de los acontecimientos, proceso que fue encabezado por distintos vecinos del pueblo. En 2020 fue declarada Monumento Nacional, hecho que sirvió de antecedente para la nueva designación._x000a__x000a_El obispo de Río Cuarto, Adolfo Uriona, afirmó que en este contexto de crisis social, económica y política, es importante abrazar la fe y compartir este tipo de celebraciones que unen a la comunidad. “En momentos tan perturbados como los que se viven hoy, la fe es un recurso fundamental para no decaer, para no bajar los brazos. La fe alimenta la esperanza para no bajar los brazos. La fe alimenta la esperanza para seguir caminando.&quot;_x000a__x000a_#Cuchá"/>
    <s v="https://www.instagram.com/p/C680wtLu8sM/"/>
    <x v="1"/>
    <n v="0"/>
    <x v="245"/>
    <x v="3"/>
    <x v="116"/>
    <m/>
    <n v="1580"/>
    <n v="61"/>
    <n v="6"/>
    <n v="1"/>
    <n v="5"/>
    <n v="1"/>
    <n v="73"/>
    <n v="4.6202531645569603E-2"/>
    <n v="10"/>
  </r>
  <r>
    <s v="18297131968094008"/>
    <s v="🎬 “Retrato del Pintor Americano” es el documental que se está rodando en la ciudad de Córdoba, dirigido por Juan Pablo Tobal y Luciano Juncos, y que busca reconstruir la vida del reconocido artista cordobés José Américo Malanca._x000a__x000a_🎨 Malanca fue un pintor postimpresionista que retrató a lo largo de la vida sus amores, su ideología, su pequeño entorno serrano y su continente pasional, convirtiéndose en uno de los máximos referentes de la pintura cordobesa._x000a__x000a_📹 El film se está rodando en las calles donde nació y vivió el pintor: el tradicional barrio San Vicente. Con un guion espontáneo y emotivo que busca revivir en las imágenes y en los relatos al maestro y su importante legado artístico y social. La película se realiza gracias a la valiosa documentación aportada por Ana y Carmen, hijas de Malanca, en un intento por no dejar en el olvido la obra de este artista fundamental del arte argentino._x000a__x000a_#Cuchá"/>
    <s v="https://www.instagram.com/p/C7AS-bgx79x/"/>
    <x v="1"/>
    <n v="0"/>
    <x v="246"/>
    <x v="4"/>
    <x v="316"/>
    <m/>
    <n v="4181"/>
    <n v="453"/>
    <n v="56"/>
    <n v="4"/>
    <n v="16"/>
    <n v="9"/>
    <n v="529"/>
    <n v="0.126524754843339"/>
    <n v="18"/>
  </r>
  <r>
    <s v="17888909043022000"/>
    <s v="&quot;¿Cómo tejer lazos colectivos y construir objetivos comunes que interpelen a lxs estudiantes?&quot; se pregunta Isabella De Marchi en este ensayo donde reflexiona sobre la situación de las Universidades Nacionales en medio de un contexto de recortes presupuestarios, acusaciones de adoctrinamiento y malversación de fondos. La crisis en sistema académico y la participación en la resistencia contra dichos recortes, así como el contexto político y económico neoliberal que afecta a las instituciones, amerita la necesidad de repensar la política en los jóvenes y la importancia de la educación pública en la construcción de una sociedad democrática._x000a__x000a_Leé &quot;Marcha en Defensa de la Educación Pública ¿Qué esta sucediendo en las Universidades Nacionales de Argentina?&quot;, por @isabellademarchi_  en cucha.com.ar"/>
    <s v="https://www.instagram.com/p/C6_PmPpRu_m/"/>
    <x v="1"/>
    <n v="0"/>
    <x v="246"/>
    <x v="4"/>
    <x v="149"/>
    <m/>
    <n v="1143"/>
    <n v="86"/>
    <n v="2"/>
    <n v="0"/>
    <n v="1"/>
    <m/>
    <n v="89"/>
    <n v="7.7865266841644798E-2"/>
    <n v="8"/>
  </r>
  <r>
    <s v="17988065558647700"/>
    <s v="🚰 Fv, la fábrica de grifería más grande de Argentina, suspendió a 800 operarios por tres meses por el enfriamiento de la actividad económica. Cabe mencionar que el número es significativo porque en su planta de Pilar trabajan 1.400 personas. La grifería es un sector que se ve afectado por la crisis que está viviendo el de la construcción en todo el país._x000a__x000a_📌 Los trabajadores de Fv se suman a la ola de despidos y suspensiones que están realizando grandes firmas en el país: ayer la cadena de supermercados ChangoMás despidió a 150 empleados, la semana pasada la fábrica de neumáticos Fate a 97, electrodomésticos Whirlpool a 60, Mabe (ex Drean) a 200 y Weg a 50._x000a__x000a_ℹ️ Por su parte, el grupo Arcelor Mittal, dueño de Acindar, paralizó por segunda vez este año su planta de Villa Constitución como respuesta al derrumbe en las ventas, lo que afecta a más de 3.000 operarios. Pepsico confirmó la semana pasada el despido de 36 de sus 400 trabajadores. Toyota abrió un proceso de retiros voluntarios para 400 empleados, mientras que Renault lo hizo para alrededor de 270._x000a__x000a_#Cuchá"/>
    <s v="https://www.instagram.com/p/C7CJdbFumeJ/"/>
    <x v="1"/>
    <n v="0"/>
    <x v="247"/>
    <x v="5"/>
    <x v="317"/>
    <m/>
    <n v="5609"/>
    <n v="324"/>
    <n v="68"/>
    <n v="28"/>
    <n v="11"/>
    <n v="2"/>
    <n v="431"/>
    <n v="7.68407915849528E-2"/>
    <n v="11"/>
  </r>
  <r>
    <s v="18039622690870300"/>
    <s v="💡 La Central Nuclear Embalse dio a conocer que alcanzó un indicador de excelencia en su operación: durante el año 2023, la central exhibió un factor de carga del 97,99%. El factor de carga es un indicador clave que mide la eficiencia de una central eléctrica, comparando la energía realmente producida con la que se hubiera generado si la central hubiera funcionado a plena potencia durante el mismo período._x000a__x000a_✅ A lo largo de más de 40 años de operación, Embalse se ha destacado por su trayectoria de operación segura. Inaugurada en 1984  es la segunda planta nuclear construida en Argentina y cuenta con una potencia de 656 MWe. Tras completar un proyecto de extensión de vida, la central inició su segundo ciclo operativo en 2019, con una vida útil estimada de 30 años. Además de generar energía eléctrica, Embalse también produce Cobalto 60, un isótopo utilizado en aplicaciones medicinales e industriales._x000a__x000a_#Cuchá"/>
    <s v="https://www.instagram.com/p/C7B6dFQOFZc/"/>
    <x v="1"/>
    <n v="0"/>
    <x v="247"/>
    <x v="5"/>
    <x v="318"/>
    <m/>
    <n v="2246"/>
    <n v="155"/>
    <n v="8"/>
    <n v="3"/>
    <n v="0"/>
    <n v="1"/>
    <n v="166"/>
    <n v="7.3909171861086406E-2"/>
    <n v="9"/>
  </r>
  <r>
    <s v="18428610226046020"/>
    <s v="Con la presencia del gobernador Martín Llaryora y autoridades provinciales y locales, se inauguró la primera sede regional de la Universidad Provincial de Córdoba regional &quot;Mariano Moreno” en la ciudad de Bell Ville. 🏫_x000a__x000a_El nuevo edificio, que requirió una inversión de 388 millones de pesos, cuenta con 12 aulas, talleres, un Salón de Usos Múltiples (SUM), laboratorio, archivo, núcleo sanitario y otras comodidades, en una superficie cubierta de más de 2.700 metros cuadrados. De esta manera, el Instituto Superior Mariano Moreno se convirtió en la sede regional de la UPC, beneficiando a más de 550 estudiantes de diversos rincones del este cordobés. Para la institución, este hecho marca &quot;el inicio de la jerarquización de la educación universitaria en el territorio provincial&quot;. 🧑‍🎓_x000a__x000a_💬 “Esto debe ser solo el principio. No deseo que nuestros jóvenes del interior busquen su futuro en otros lugares, porque si eso sucede, se van el talento y los recursos. Quiero que ese talento y esos recursos se queden aquí. Que reconozcan las potencialidades que les ofrece el cuerpo docente universitario de Bell Ville, e incluso las próximas carreras que se impartirán”, mencionó el gobernador Llaryora."/>
    <s v="https://www.instagram.com/p/C7ETY4pi5XN/"/>
    <x v="1"/>
    <n v="0"/>
    <x v="248"/>
    <x v="6"/>
    <x v="195"/>
    <m/>
    <n v="1560"/>
    <n v="89"/>
    <n v="1"/>
    <n v="1"/>
    <n v="1"/>
    <m/>
    <n v="92"/>
    <n v="5.8974358974359001E-2"/>
    <n v="8"/>
  </r>
  <r>
    <s v="17908687616955630"/>
    <s v="El Régimen de Incentivos a las Grandes Inversiones (RIGI) es uno de los puntos más cuestionados y debatidos de la Ley Bases que pretende aprobar el gobierno de Javier Milei. _x000a__x000a_Un régimen de “incentivos” dirigido para grandes empresas extractivistas, las cuales podrán operar en el país sin necesidad de contratar trabajadores locales o empresas proveedoras locales. _x000a__x000a_Desliza en las fotos y te contamos de qué se trata el RIGI, este controversial proyecto que pareciera no tener ningún beneficio para el país y sus habitantes. _x000a__x000a_#Cuchá"/>
    <s v="https://www.instagram.com/p/C7MIVenujqM/"/>
    <x v="0"/>
    <n v="0"/>
    <x v="249"/>
    <x v="2"/>
    <x v="319"/>
    <m/>
    <n v="3054"/>
    <n v="293"/>
    <n v="69"/>
    <n v="19"/>
    <n v="24"/>
    <n v="8"/>
    <n v="405"/>
    <n v="0.13261296660117899"/>
    <n v="9"/>
  </r>
  <r>
    <s v="17953283378669890"/>
    <s v="📝 El Gobierno Nacional introdujo cambios en las condiciones para renovar la credencial de legítimos usuarios, es decir aquellas personas que quieran hacer uso de un arma de forma legal, simplifcando los trámites. _x000a__x000a_📌 De esta modo, las personas que pueden portar armas de fuego de uso civil o de uso civil condicional (incisos 4, 5, 7, 8, 9, 10 y 12) y miembros retirados de fuerzas de seguridad no tendrán que presentar el certificado de idoneidad para el manejo de estas herramientas._x000a__x000a_🔎 Cabe aclarar que la baja de este trámite es solo para personas ya autorizadas y miembros en situación de retiro, y no para nuevos solicitantes. De cualquier manera, no es visto como un camino hacia la menor circulación de armas en la sociedad y trae remembranzas al debate sobre la libre portación que se dio durante la campaña presidencial._x000a__x000a_ℹ️ La medida fue dada a conocer a través del Boletín Oficial, bajo la firma de Juan Pablo Allan, director de la Agencia Nacional de Materiales Controlados (ANMaC), y entró en vigencia desde el miércoles 15 de mayo._x000a__x000a_#Cuchá"/>
    <s v="https://www.instagram.com/p/C7P1bvKR-zm/"/>
    <x v="1"/>
    <n v="0"/>
    <x v="250"/>
    <x v="3"/>
    <x v="53"/>
    <m/>
    <n v="2656"/>
    <n v="48"/>
    <n v="10"/>
    <n v="12"/>
    <n v="7"/>
    <m/>
    <n v="77"/>
    <n v="2.89909638554217E-2"/>
    <n v="19"/>
  </r>
  <r>
    <s v="18019172657207900"/>
    <s v="🔬 El Museo Numba Charava de Villa Carlos Paz inauguró su laboratorio arqueológico, que permitirá estudiar los hallazgos que se realicen en las distintas zonas del Valle de Punilla. _x000a__x000a_🔎 La institución cuenta con un área de investigación científica, que suma en la actualidad los aportes de una veintena de profesionales del campo de la arqueología, docentes de la UNC, investigadores y becarios del CONICET, así como estudiantes de carreras de arqueología, historia y antropología de diferentes universidades. _x000a__x000a_✅ De este modo, el museo se posiciona como un actor relevante en la formación de nuevos recursos humanos en estas disciplinas y, asimismo, en su aporte en la producción de nuevos conocimientos, plasmados en numerosas publicaciones del ámbito académico nacional e internacional, editadas durante la última década._x000a__x000a_📌 Una iniciativa destacada que se impulsó en los últimos años, que expresa el arraigo en la comunidad, es un proceso inédito de entregas voluntarias de bienes arqueológicos por parte de vecinos y vecinas, recolectados generalmente en las costas del lago San Roque y que permanecían como tenencias no declaradas._x000a__x000a_#Cuchá #Arqueología #Conicet _x000a_#CarlosPaz #VillaCarlosPaz #Punilla"/>
    <s v="https://www.instagram.com/p/C7Scg0Bxpxo/"/>
    <x v="1"/>
    <n v="0"/>
    <x v="251"/>
    <x v="4"/>
    <x v="320"/>
    <m/>
    <n v="2659"/>
    <n v="114"/>
    <n v="12"/>
    <n v="0"/>
    <n v="3"/>
    <n v="1"/>
    <n v="129"/>
    <n v="4.8514479127491503E-2"/>
    <n v="19"/>
  </r>
  <r>
    <s v="18262942579212400"/>
    <s v="📢 La Secretaría de Extensión de la Universidad Nacional de Córdoba abre las preinscripciones para 34 cursos destinados a ocho sectores clave de producción y servicios. Un proyecto que ya cumple 10 años en la UNC._x000a__x000a_📌 Hoy y mañana, de 8 a 17 hs, podés inscribirte de manera presencial en el Pabellón Argentina de la Ciudad Universitaria. Las preinscripciones se reabrirán el 29 y 30 de mayo y el 25 y 26 de julio. _x000a__x000a_☑ Las áreas temáticas de la Escuela de Oficios:_x000a_● Construcción: albañilería, pintura, herrería, electricidad, gas, aire acondicionado, construcción en seco, entre otros. _x000a_● Cursos sociales: cuidado de personas mayores o niños, administración de organizaciones sociales, entre otros._x000a_● Computación: reparación de equipos, programación, impresión 3D, entre otros. _x000a_● Madera: carpintería de banco, acabado o diseño de muebles, techos de madera, entre otros. _x000a_● Verde: jardinería, mantenimiento de parques, entre otros._x000a_● Producción alimentaria: manipulación de alimentos, auxiliar gastronómico._x000a_● Autogestión y emprendimiento: gestión comercial o de emprendimientos gastronómicos. _x000a__x000a_ℹ Cabe aclarar que 22 y 23 de mayo serán las preinscripciones para los cursos de construcción y servicios sociales. Miércoles 29 y jueves 30 de mayo para nuevas tecnologías informáticas, medios de comunicación y la producción de madera y mueble. Finalmente los días miércoles 24 y jueves 25 de julio será para los cursos que inician en agosto: la producción alimentaria, sector verde y auto-emprendimiento._x000a__x000a_✒️ Requisitos: presentarse con DNI (original, no fotocopia), ser mayor de 18 años, saber leer y escribir. Habrá prioridad para personas en edad productiva, con familia a cargo y sin trabajo formal. _x000a__x000a_#Cuchá _x000a_#UNC #EscuelaDeOficios #ExtensiónUNC #Capacitación"/>
    <s v="https://www.instagram.com/p/C7RTfZ5hHrZ/"/>
    <x v="1"/>
    <n v="0"/>
    <x v="251"/>
    <x v="4"/>
    <x v="321"/>
    <m/>
    <n v="2514"/>
    <n v="167"/>
    <n v="47"/>
    <n v="0"/>
    <n v="14"/>
    <n v="2"/>
    <n v="228"/>
    <n v="9.0692124105011901E-2"/>
    <n v="9"/>
  </r>
  <r>
    <s v="18028196165025128"/>
    <s v="📣 El espacio terapéutico Aware presentó en abril una novedosa propuesta: un consultorio social de psicoterapia. En un contexto de crisis, la iniciativa busca acerca la salud mental a la comunidad, generando un espacio de atención que vale la mitad del costo mínimo que propone el Colegio de Psicólogos de Córdoba, pero que también se puede pagar con trueque de productos o servicios._x000a__x000a_💬 El consultorio social se plantea con una modalidad de psicoterapia breve, es decir que los procesos duran entre 3 y 4 meses (unos 12 encuentros), y busca dar respuesta a una problemática específica del paciente. La atención es en modalidad mixta, o sea que puede ser presencial o de forma virtual, por lo que el paciente puede ser de cualquier parte del país, no solamente de Córdoba. _x000a__x000a_👉 Para contactar a Espacio Aware pueden escribir por Whatsapp al 3515739300 o por mensaje privado al instagram @espacioaware_ar._x000a__x000a_⏩ Conocé mucho más sobre este proyecto, en la nota completa 👉 www.cucha.com.ar. _x000a__x000a_#Cuchá"/>
    <s v="https://www.instagram.com/p/C7U_QQ0Rf6W/"/>
    <x v="1"/>
    <n v="0"/>
    <x v="252"/>
    <x v="5"/>
    <x v="76"/>
    <m/>
    <n v="13525"/>
    <n v="897"/>
    <n v="213"/>
    <n v="22"/>
    <n v="93"/>
    <n v="17"/>
    <n v="1225"/>
    <n v="9.0573012939001801E-2"/>
    <n v="19"/>
  </r>
  <r>
    <s v="18332519953143112"/>
    <s v="Hace 32 años fallecía el cantante y compositor popular, Atahualpa Yupanqui. Fue durante una madrugada en Nimes, al sur de Francia, ciudad a la que había viajado para recibir un homenaje._x000a__x000a_Fue una de las figuras más importantes de la cultura Argentina. Un artista que trasciende en lo musical y en lo político, en donde confluye el poeta, el cantor, el músico y el viajero._x000a__x000a_Con un extenso repertorio reivindicativo de las luchas sociales del siglo XX, Atahualpa se convirtió en una influencia cultural y política del nuevo cancionero argentino, lo que lo llevó a ser perseguido por la última dictadura cívico militar, que intentó callar su voz. _x000a__x000a_Hoy, las cenizas de Atahualpa se encuentran al píe del Cerro Colorado en el norte cordobés. Fue el lugar en el mundo que eligió para hacer su casa y en la cual se encuentra el museo en homenaje al artista. _x000a__x000a_#Cuchá"/>
    <s v="https://www.instagram.com/p/C7UOx2ruWdy/"/>
    <x v="1"/>
    <n v="0"/>
    <x v="252"/>
    <x v="5"/>
    <x v="70"/>
    <m/>
    <n v="5295"/>
    <n v="382"/>
    <n v="59"/>
    <n v="2"/>
    <n v="26"/>
    <m/>
    <n v="469"/>
    <n v="8.8574126534466502E-2"/>
    <n v="12"/>
  </r>
  <r>
    <s v="17847038241218480"/>
    <s v="En respuesta a la decisión del Gobierno nacional de eliminar por completo los subsidios al interior mientras aumenta los beneficios para el AMBA (Ciudad de Buenos Aires y conurbano bonaerense), mandatarios de diferentes ciudades de 18 provincias argentinas han acordado marchar al Congreso Nacional el lunes 4 de junio para exigir una distribución más equitativa de los recursos nacionales destinados al transporte público. El intendente de la ciudad de Córdoba, Daniel Passerini, ha confirmado su asistencia al encuentro._x000a__x000a_La &quot;Red de Intendentes&quot; remarca, frente a esta problemática, que el interior aporta a un fondo que debería ser distribuido por la Nación. Desde hace años, esta distribución ha sido inequitativa, privilegiando al AMBA en proporciones desmesuradas (85 % para el AMBA y solo 15 % para todo el interior). Ahora, directamente no hay nada para el interior, todo se destina al AMBA. Esto significa que los aportes de los cordobeses y del resto de los ciudadanos del interior están siendo apropiados por el AMBA a través de la distribución nacional._x000a__x000a_Passerini, en este marco, destacó: &quot;los Intendentes de las capitales y principales ciudades del interior argentino estamos cada día más preocupados por lo que ocurre con los fondos para el transporte urbano. Debemos encontrar soluciones equitativas y justas, Argentina es una sola&quot;."/>
    <s v="https://www.instagram.com/p/C7WfJTKMfad/"/>
    <x v="1"/>
    <n v="0"/>
    <x v="253"/>
    <x v="6"/>
    <x v="288"/>
    <m/>
    <n v="1709"/>
    <n v="55"/>
    <n v="3"/>
    <n v="4"/>
    <n v="0"/>
    <m/>
    <n v="62"/>
    <n v="3.6278525453481598E-2"/>
    <n v="9"/>
  </r>
  <r>
    <s v="17923355660905270"/>
    <s v="El reconocido humorista, Víctor Hugo &quot;El Rengo&quot; Quinteros, falleció el viernes en la ciudad de Córdoba. Su partida se produjo cuando se encontraba descansando en su domicilio particular de barrio Villa Retiro, según informó su pareja Adriana Robles, quién lo encontró. Víctor había  estado días atrás internado por un cuadro coronario. Incluso había publicado a través de sus redes sociales fotos desde el Hospital San Roque en agradecimiento a todo el personal “por la atención y dedicación” hacia su persona._x000a__x000a_Víctor Quinteros tenía 63 años y era uno de los exponentes del típico humor cordobés. Una poliomelitis cuando era chico le dejó secuelas motrices que lo acompañaron toda su vida. “Todo me costó el doble o el triple que a las demás personas”, había dicho en una entrevista a La Voz, pero reconocía que la vida lo bendijo con el don de hacer reír. Su estilo se caracterizaba por ser “cortito y al pie”, con picardía y gracia a partir de situaciones cotidianas. En época de redes sociales, el Rengo supo adaptarse precisamente con cuentos cortos en plataformas como TikTok o YouTube Short, que los remataba con otra de sus señas de identidad: un risita breve y contagiosa al final._x000a__x000a_Además del humor tradicional cordobés, hacía culto de las amistades y del fútbol. Era hincha de Sportivo Belgrano por haber nacido en San Francisco, en  Córdoba se identificó más con Belgrano, pero apoyaba a todos los clubes. Y le apasionaban los Boca-River._x000a__x000a_#Cuchá"/>
    <s v="https://www.instagram.com/p/C7eo2Z5RowF/"/>
    <x v="1"/>
    <n v="0"/>
    <x v="254"/>
    <x v="2"/>
    <x v="322"/>
    <m/>
    <n v="1739"/>
    <n v="44"/>
    <n v="7"/>
    <n v="0"/>
    <n v="1"/>
    <m/>
    <n v="52"/>
    <n v="2.9902242668200098E-2"/>
    <n v="13"/>
  </r>
  <r>
    <s v="17987573174654200"/>
    <s v="Hoy es el Día del Documentalista en homenaje a Raymundo Gleyzer, creador del grupo &quot;Cine de la Base&quot;, secuestrado y desaparecido el 27 de mayo de 1976 por un grupo de tareas. Así, la última dictadura militar argentina intentaba silenciar a uno de los más talentosos y coherentes referentes del cine social latinoamericano. _x000a__x000a_Raymundo Gleyzer nació en Buenos Aires en 1941 y a los 20 años abandonó la carrera de Ciencias Económicas que cursaba en la UBA para inscribirse en cine, que se dictaba en la Universidad Nacional de La Plata. _x000a__x000a_Su trayectoria incluye cortometrajes, documentales y largometrajes que abordaron temáticas diversas, desde la vida cotidiana en comunidades rurales y la lucha obrera hasta la denuncia de la represión política. Fundó el grupo &quot;Cine de la Base&quot;, conformado por destacados cineastas y artistas comprometidos con la transformación social, quienes colaboraron en la producción de sus películas más emblemáticas. Su cine se destacó por su compromiso con la verdad y la justicia social, retratando las injusticias y desigualdades de su época._x000a__x000a_Varias de sus producciones se situaron en Córdoba como los films &quot;Ceramiqueros de Traslasierra&quot; (1965), &quot;Pictografías del Cerro Colorado&quot; (1965) y &quot;Quilino&quot; (1966). Viajó por Europa y México, donde grabó &quot;México, la revolución congelada&quot; (1971) que fue censurada en nuestro país. Para entonces, Gleyzer ya era considerado internacionalmente como una de las voces más innovadoras y comprometidas del movimiento de cine militante latinoamericano que surgió en el continente en los años 70._x000a__x000a_Sus últimas obras son consideradas de culto: &quot;Me matan si no trabajo, y si trabajo me matan&quot; (1974), &quot;Ni olvido ni perdón&quot; (1972) sobre la fuga del penal de Rawson y la Masacre de Trelew, y la que para muchos es su mejor película: &quot;Los traidores&quot; (1973)._x000a__x000a_En 1976 fue secuestrado en la puerta del Sindicato Cinematográfico Argentino (SICA) y permanece desaparecido hasta hoy. El Día del Documentalista no solo es un tributo a Gleyzer y a todos aquellos que dedican su vida a contar historias a través del cine, sino también una oportunidad para reflexionar sobre el poder del arte como herramienta de cambio social y memoria histórica."/>
    <s v="https://www.instagram.com/p/C7fXjNjRocc/"/>
    <x v="1"/>
    <n v="0"/>
    <x v="254"/>
    <x v="2"/>
    <x v="323"/>
    <m/>
    <n v="1666"/>
    <n v="91"/>
    <n v="9"/>
    <n v="0"/>
    <n v="9"/>
    <n v="1"/>
    <n v="109"/>
    <n v="6.54261704681873E-2"/>
    <n v="20"/>
  </r>
  <r>
    <s v="18003747878565420"/>
    <s v="🇦🇷 La moto “Puma” es considerada un icono de la cultura y la industria de Córdoba y el país. Representó uno de los medios de transporte que le dio movilidad a gran parte del sector obrero, además de una motocicleta de bajo precio y buena mecánica. _x000a__x000a_🛵 La “pumarola” como popularmente se la conocía, empieza a aparecer a partir de 1952 cuando se crea la IAME (Industrias Aeronáuticas Mecánicas del Estado), sobre la base del Instituto Aerotécnico, y que funcionara dentro del predios actual de Fadea S.A. (Fábrica Argentina de Aviones, Ex. FMA) camino a Carlos Paz._x000a__x000a_🙌🏼 El modelo a seguir fue una moto alemana (Guericke con motor Sachs de 98 cc) que había sido obsequiado por la UES (Unión Estudiantes Secundarios) al presidente Juan Domingo Perón. En un comienzo se fabricaron 20 y se las dieron a los operarios para que las prueben. Si bien esas unidades eran de color verde y beige, para la producción final se eligió el color negro, típico en las motos dela época, y el gris para el tanque.   _x000a__x000a_✅ Casi un año después, el 27 de mayo de 1953, y por el Decreto 9170 se crea la fábrica, ubicada en la ruta de camino a Villa Carlos Paz. De allí nace la primera serie de Puma, que tenía un motor Sachs 2T de 98 cc, con palanca de cambio en tanque, 2 velocidades, arranque con pedales duales, el freno trasero era a contra pedal mientras que delantero con patines expansibles y cintas. Entre sus accesorios contaba con una caja de herramientas en forma de triángulo, un inflador con el logo de Puma, una bocina en el manubrio, portaequipaje, y más._x000a__x000a_📌 En el Museo de la Industria (Libertad 1130, barrio General Paz) se exhiben ejemplares de la famosa Moto Puma, testigos de una época de oro de nuestra industria nacional. Se encuentran junto a los torinos, el primer Jeep de IKA, el regalo al Papa Juan Pablo II (una modificación de una Trafic para hacer el papamóvil) y frente al primer avión (IA-50) de cabina no presurizada en cruzar el atlántico de la Fábrica Militar de Aviones. Se pueden conocer de martes a viernes de 8:00 a 15:00 horas y sábados y domingos de 9:00 a 19:00._x000a__x000a_#Cuchá"/>
    <s v="https://www.instagram.com/p/C7e4I6mRdH9/"/>
    <x v="1"/>
    <n v="0"/>
    <x v="254"/>
    <x v="2"/>
    <x v="324"/>
    <m/>
    <n v="1284"/>
    <n v="85"/>
    <n v="6"/>
    <n v="0"/>
    <n v="3"/>
    <m/>
    <n v="94"/>
    <n v="7.3208722741433002E-2"/>
    <n v="15"/>
  </r>
  <r>
    <s v="17860632054158960"/>
    <s v="🏞️ El Gobierno, a través de la Administración de Parques Nacionales (APN), aumentó los precios de las entradas a los 11 Parques Nacionales distribuidos a lo largo del país que exigen un canon para ingresar. La suba, que ya está vigente, es del 300% para los argentinos y los residentes provinciales, mientras que el incremento es de entre el 75 y el 150% para los turistas internacionales._x000a__x000a_💬 &quot;Nuestro principal objetivo es la conservación y para hacer una buena tarea de conservación, hacen falta recursos. Parte de esos recursos provienen de los ingresos que generan los parques a partir de distintas fuentes, siendo las entradas una de ellas&quot;, señaló el presidente de Parques Nacionales, Cristian Larsen._x000a__x000a_📌 Se mantiene la exención del pago de las tarifas para los jubilados y pensionados; los niños de hasta 5 años; las visitas educativas; las personas con discapacidad; los residentes locales; las visitas protocolares; los guías y coordinadores_x000a__x000a_#Cuchá #Ambiente _x000a_#ParquesNacionales"/>
    <s v="https://www.instagram.com/p/C7hzqdaxPy_/"/>
    <x v="1"/>
    <n v="0"/>
    <x v="255"/>
    <x v="3"/>
    <x v="18"/>
    <m/>
    <n v="6945"/>
    <n v="192"/>
    <n v="83"/>
    <n v="29"/>
    <n v="5"/>
    <m/>
    <n v="309"/>
    <n v="4.4492440604751597E-2"/>
    <n v="19"/>
  </r>
  <r>
    <s v="18027845756104060"/>
    <s v="El miércoles 29 de mayo se cumplen 55 años del Cordobazo, la mayor gesta obrero estudiantil de la historia de Córdoba. 📌 Este acontecimiento marcaría un quiebre en la historia Argentina, cuando la masiva huelga liderada por sectores de la izquierda y del peronismo, en conjunto con las organizaciones estudiantiles, lograron tomar la ciudad y debilitar a la dictadura militar de Onganía. _x000a__x000a_👉🏽 En este marco, te compartimos algunas actividades que se realizarán en los próximos días para conmemorar la gesta obrero estudiantil:_x000a__x000a_🔥 “Las llamas del cordobazo”, un conversatorio con arte y fotografía que pone a contraluz la Córdoba de 1969 con la actual, ¿qué queda del Cordobazo entre nosotros? ¿Cuánta de esa energía aún permanece en esta ciudad?. En el Museo de Antropología de la UNC. El miércoles 29 de mayo a las 17 hs._x000a__x000a_🔥 “Cordobazo, la mesa de las tres patas”: Obra musical que retrata a los líderes sindicales Atilio López, Agustín Tosco y Elpidio Torres, a través de canciones que contribuyen al relato de la gesta obrero estudiantil. El jueves 30 de mayo a las 14 hs, en el Teatro Real._x000a__x000a_🔥 Proyección más conversatorio de la película documental “Quemenlos”: El documental traza el derrotero de la resistencia civil a la dictadura en la ciudad de Córdoba, cuna de la industria automotriz argentina y de la Reforma Universitaria. Jueves 30 de mayo a las 20 hs, en el Centro Cultural La Piojera._x000a__x000a_🔥 Presentación de la novela gráfica “La rebelión. Historias del Cordobazo”: Una producción de Ian Debiase que tiene como sustento la investigación de los hechos históricos, el recorrido por los lugares y las entrevistas con las y los protagonistas de la época. Miércoles 29 de mayo a las 18 hs en la casa histórica de la CGT._x000a__x000a_#Cuchá_x000a__x000a_#Cordobazo #córdoba"/>
    <s v="https://www.instagram.com/p/C7gwr25O-FE/"/>
    <x v="1"/>
    <n v="0"/>
    <x v="255"/>
    <x v="3"/>
    <x v="250"/>
    <m/>
    <n v="3230"/>
    <n v="225"/>
    <n v="44"/>
    <n v="2"/>
    <n v="17"/>
    <n v="4"/>
    <n v="288"/>
    <n v="8.9164086687306507E-2"/>
    <n v="9"/>
  </r>
  <r>
    <s v="18093789676426800"/>
    <s v="Muchos de los registros fílmicos del Cordobazo nunca vieron la luz. 🎞 Desde hace algunos años, el centro de conservación y documentación audiovisual de la UNC viene restaurando material de aquellas jornadas y poniendo el mismo a disposición del público en general.✅️_x000a__x000a_📽 @_franfa_"/>
    <s v="https://www.instagram.com/reel/C7jQ2zIOCX0/"/>
    <x v="2"/>
    <n v="55"/>
    <x v="256"/>
    <x v="4"/>
    <x v="325"/>
    <m/>
    <n v="5900"/>
    <n v="320"/>
    <n v="82"/>
    <n v="6"/>
    <n v="20"/>
    <n v="13"/>
    <n v="428"/>
    <n v="7.2542372881355899E-2"/>
    <n v="8"/>
  </r>
  <r>
    <s v="18080070637477328"/>
    <s v="📣 A veinte días de la llegada del invierno, Argentina ya vive una crisis energética. Por un lado, se cortó el suministro de Gas Natural a las estaciones de servicio por tiempo indefinido. La medida se suma al corte del suministro a las industrias, para priorizar el consumo de hogares y comercios ante la ola de frío. _x000a__x000a_🚢 Ante la urgencia por garantizar el abastecimiento, Enarsa compró un cargamento de 44 millones de M3 de Gas Natural Licuado (GNL) en forma directa, sin licitación pública, a Petrobras. Es la primera vez que se adquiere un buque de GNL por contratación directa y esto se debe a que Enarsa, al ser una empresa estatal, se ve obligada a realizar licitaciones internacionales que habiliten la participación de distintos oferentes. El precio pagado triplica el precio del gas de Vaca Muerta._x000a__x000a_🔎 Cabe mencionar que el vicepresidente de Enarsa, el chileno Rigoberto Mejía Avena se podría ver envuelto en una causa por conflicto de intereses, pues anteriormente fue director de la petrolera brasileña. Este funcionario ya estuvo en el ojo de la tormenta en 2019 durante el gobierno de Macri, cuando un grupo de diputados denunciaron a las autoridades de la estatal de energía por la venta a precio vil de las centrales termoeléctricas. _x000a__x000a_🚕 En este contexto, el sindicato de Conductores de Taxis de Córdoba afirmó que debido al corte del GNC podría paralizarse alrededor del 60% de la flota._x000a__x000a_📝 Por otro lado, mediante el decreto 466/2024 el Gobierno Nacional aumentó el impuesto a los combustibles líquidos, por lo que el sábado volverá a subir el precio de la nafta. Con esta nueva suba de impuestos, Milei busca una recaudación tributaria equivalente a 0,5% del Producto Interno Bruto (PIB) o el 10% del ajuste fiscal que se propuso para 2024, de 5 puntos porcentuales -30.000 millones de dólares-._x000a__x000a_⛽ Además, se prevé un nuevo aumento para julio en el precio de los combustibles de un 18%. En este marco, la venta de naftas en abril fue la más baja en 34 meses, tras un retroceso del 13,7 por ciento, el más fuerte en tres años y medio._x000a__x000a_#Cuchá"/>
    <s v="https://www.instagram.com/p/C7j339OxBFW/"/>
    <x v="1"/>
    <n v="0"/>
    <x v="256"/>
    <x v="4"/>
    <x v="129"/>
    <m/>
    <n v="5511"/>
    <n v="213"/>
    <n v="61"/>
    <n v="20"/>
    <n v="7"/>
    <n v="1"/>
    <n v="301"/>
    <n v="5.4618036653964801E-2"/>
    <n v="14"/>
  </r>
  <r>
    <s v="17928033518887390"/>
    <s v="&quot;Miradas de un mismo Cordobazo&quot; es una publicación lanzada por @desarrollohumanocba y a través de la Secretaría de Derechos Humanos y Diversidad, que encabeza @pez.tamara, a 55 años de aquella pueblada que conmovió al país entero y puso en jaque a la dictadura de Onganía._x000a__x000a_Impulsada por la Escuela de Derechos Humanos, la revista presenta una pluralidad de voces a través de entrevistas con los principales protagonistas de aquel hecho histórico y con diversas personas que, desde sus actuales posiciones, comprenden el legado del Cordobazo._x000a__x000a_Los textos incluyen contribuciones de Patricia López, hija de Atilio López; Ilda Bustos, Secretaria General de la Unión Obrera Gráfica Cordobesa e integrante de la CGT regional Córdoba; Leticia Medina, docente en la UNC, comunicadora, Secretaria General de CTA Córdoba y Adjunta en ADIUC; Soledad García Quiroga, sindicalista y docente; y Pedro Mendizábal, reconocido abogado laboralista y asesor sindical._x000a__x000a_También participaron en la publicación Dante Martínez, vecino de Alberdi; Vanessa Ullúa, presidenta del Centro Vecinal Alberdi; Augusto Cosimi, vecino de Alberdi; Mariana Sánchez Malo, ex-presidenta de la Federación Universitaria de Córdoba; y Gustavo Tobi, periodista._x000a__x000a_La publicación puede descargarse de manera gratuita a través de escueladederechoshumanos.cba.gov.ar."/>
    <s v="https://www.instagram.com/p/C7kdMStxlSl/"/>
    <x v="1"/>
    <n v="0"/>
    <x v="256"/>
    <x v="4"/>
    <x v="44"/>
    <m/>
    <n v="1021"/>
    <n v="76"/>
    <n v="2"/>
    <n v="0"/>
    <n v="3"/>
    <n v="1"/>
    <n v="81"/>
    <n v="7.9333986287953004E-2"/>
    <n v="19"/>
  </r>
  <r>
    <s v="18047893951690968"/>
    <s v="La presidenta de Madres de Plaza de Mayo Línea Fundadora, Nora Morales de Cortiñas, murió este jueves a los 94 años. Conocida simplemente como &quot;Norita&quot;, nació el 22 de marzo de 1930 y era psicóloga. Su vida cambió para siempre en 1977, cuando la última dictadura secuestró y desapareció a su hijo Gustavo.  Desde entonces, se sumó a la militancia por los derechos humanos y acompañó cada lucha que pudo, así se ganó que la llamaran &quot;la madre de todas las batallas&quot;._x000a__x000a_En su juventud se casó con Carlos Cortiñas con quien se afincaron en la zona de Castelar, en el oeste del Gran Buenos Aires. Tuvieron dos hijos: Carlos Gustavo y Marcelo. Tras su desaparición, a Gustavo lo buscó desde el primer día, sin poder encontrarlo nunca, ni siquiera rastros en los distintos centros clandestinos de detención._x000a__x000a_Gustavo estudiaba Administración en la Universidad de Morón y era militante de la Juventud Peronista. Con su militancia, tiempo antes, había acompañado al Padre Mugica (asesinado en 1973) en la ayuda a los sectores más humildes. Lo secuestraron en la estación de tren, mientras iba camino a su trabajo._x000a__x000a_​Desde ese momento, Nora se destacó por sus reclamos ante los militares, en la época más dura. Además, participó de las reuniones de Madres desde los comienzos de la organización. Así lo evocó: “El 30 de abril de 1977, nuestro primer día, éramos muy poquitas y todas estábamos atravesadas por el miedo y la angustia&quot;. Fue una de las primeras embajadoras designadas por las Madres para salir al exterior y denunciar los crímenes de la dictadura. _x000a__x000a_Cuando en 1986 Madres de Plaza de Mayo se dividió, Nora Cortiñas y Taty Almeida quedaron como referentes de la Línea Fundadora. Acompaño el Juicio a las Juntas y cada movilización por Memoria, Verdad y Justicia desde entonces. En la última década, la presencia de Cortiñas también fue permanente en las campañas por los derechos de la mujer._x000a__x000a_Su figura queda para siempre en la historia de nuestro país. Hasta siempre, Norita._x000a__x000a_#Cuchá"/>
    <s v="https://www.instagram.com/p/C7nFSO9xndX/"/>
    <x v="1"/>
    <n v="0"/>
    <x v="257"/>
    <x v="5"/>
    <x v="133"/>
    <m/>
    <n v="8906"/>
    <n v="623"/>
    <n v="59"/>
    <n v="2"/>
    <n v="13"/>
    <n v="3"/>
    <n v="697"/>
    <n v="7.8261845946552902E-2"/>
    <n v="20"/>
  </r>
  <r>
    <s v="18246823921247420"/>
    <s v="☑ El titular del juzgado federal de San Francisco, Pablo Montesi, procesó este miércoles al supuesto pastor, Elías Daniel Argüello Sori, junto a otros cuatro colaboradores por el “delito de trata de personas con fines de explotación laboral y reducción a la servidumbre, agravada por haber sido perpetrada mediante engaño, abuso de la situación de vulnerabilidad, pluralidad de autores y víctimas, y por haber sido consumada la explotación” según comunicó el Ministerio Público Fiscal (MPF)._x000a__x000a_🔎 La causa se inició en septiembre de 2020, cuando una mujer denunció que su hermana habría ingresado a una comunidad de fachada religiosa ubicada en una casa del Country “Ayres del Golf” de San Francisco, Córdoba, donde los miembros serían explotados. En 2021, allanaron esa vivienda y otros domicilios y rescataron a cinco víctimas. Entre ellas se encontraba una joven entrerriana que hacía tres años había abandonado su casa en Concordia y estaba en la secta, alejada de su familia, despojada de su dinero y hasta de su identidad, porque le cambiaron el nombre._x000a__x000a_La actividad criminal se remontaba al año 2017. De acuerdo con la pesquisa, el líder de la secta habría captado a las víctimas, a través de las redes sociales. Argüello se presentaba como un mensajero de Dios o “hermano de David”. Bajo el argumento de estar “trabajando en comunidad”, las víctimas debían producir en una panadería y atender una inmobiliaria, manejada por los imputados. También, hacían servicio doméstico en la casa del “pastor”, concinádole y cuidando a sus hijos, en jornadas de catorce horas y sin días de descanso. Todo sin percibir un salario. Fueron dos víctimas quienes lograron escapar de la secta y denunciar la situación. _x000a__x000a_📌 Argüello estuvo detenido algunos meses en 2021 y luego recuperó su libertad, la cual mantendrá –al igual que los demás procesados- hasta la fecha del juicio. Junto a él están acusados Daiana Felisa Herrera, Ricardo Matías Mercado y Maximiliano David Mercado, como presuntos coautores, y Marcos Matías Burini, como presunto partícipe necesario. En el caso de Argüello, el agravante también corre en función de haber sido “ministro de un culto no reconocido”._x000a__x000a_#Cuchá"/>
    <s v="https://www.instagram.com/p/C7l92gtvyT4/"/>
    <x v="1"/>
    <n v="0"/>
    <x v="257"/>
    <x v="5"/>
    <x v="326"/>
    <m/>
    <n v="3439"/>
    <n v="112"/>
    <n v="40"/>
    <n v="1"/>
    <n v="6"/>
    <m/>
    <n v="159"/>
    <n v="4.6234370456528097E-2"/>
    <n v="9"/>
  </r>
  <r>
    <s v="18339095488187008"/>
    <s v="Con el propósito de aportar un instrumento abierto, incluyente y dinámico para facilitar el acceso de personas adultas mayores al uso de celulares y otras herramientas digitales, un equipo de egresadas de la Facultad de Ciencias de la Comunicación de la Universidad Nacional de Córdoba (UNC) elaboró un manual de alfabetización digital._x000a__x000a_La elaboración del manual surgió en el marco de una serie de prácticas extensionistas que Stella Mary Brisuela, Ivana Aguirre y Valeria Auil desarrollaron desde 2019 en distintos ámbitos generados por la Universidad Nacional de Córdoba: el Programa Compromiso Social Estudiantil; la Red Tramado; y el Taller de Alfabetización Digital constituido como proyecto de extensión de la Facultad de Ciencias de la Comunicación._x000a__x000a_“Fue una respuesta ante una necesidad que detectamos en el transcurso del dictado del taller de Alfabetización Digital que llevamos a cabo en el Centro de Jubilados y Pensionados Lealtad y Esperanza de barrio Ferroviario Mitre, de la ciudad de Córdoba”, precisa Ivana Aguirre, una de las realizadoras del manual._x000a__x000a_Varias de esas acciones tuvieron lugar durante el contexto de Aislamiento Social Preventivo y Obligatorio por la pandemia de covid, lo cual permitió reconocer las necesidades y demandas de cuidado de la comunidad de personas mayores de 60 años que residían en barrios de Córdoba._x000a__x000a_El manual es de uso público abierto y está organizado en siete capítulos que presentan el contenido de menor a mayor complejidad: comienza con las descripciones de íconos y partes  de un Smartphone; para luego incorporar conceptos básicos de funciones de Playstore; del buscador de Google; del correo electrónico; y de las redes sociales Whatsapp, Youtube y Facebook._x000a__x000a_El abordaje de Lectura Fácil estipula pautas para una redacción clara, precisa y sin el uso de jerga técnica. “Cuando presentamos el material adaptado, las personas asistentes lograban mayor autonomía, porque lo utilizaban en la comodidad del hogar para recordar los temas dados en cada uno de los encuentros”, comenta Stella Mary Brisuela._x000a__x000a_Podés enterarte de más accediendo a la nota completa tanto en www.cucha.com.ar como en www.unciencia.unc.edu.ar_x000a__x000a_#Cuchá"/>
    <s v="https://www.instagram.com/p/C7o2z8-xeKI/"/>
    <x v="1"/>
    <n v="0"/>
    <x v="258"/>
    <x v="6"/>
    <x v="327"/>
    <m/>
    <n v="2591"/>
    <n v="169"/>
    <n v="7"/>
    <n v="0"/>
    <n v="11"/>
    <m/>
    <n v="187"/>
    <n v="7.2172906213817098E-2"/>
    <n v="12"/>
  </r>
  <r>
    <s v="18050262142671040"/>
    <s v="El escándalo de los alimentos para los comedores populares es uno de los temas del momento, pero el tema comenzó hace un tiempo y ya cuenta con varios capítulos. Acá te hacemos un resumen de los principales hechos que tiene esta causa._x000a__x000a_Desde comienzo de año las organizaciones sociales denuncian que el Gobierno Nacional no envía los alimentos con los que sostenían los comedores populares. Esto disparó una investigación del medio de comunicación El Destape, que descubrió miles y miles de toneladas de mercadería almacenada y a punto de vencerse. _x000a__x000a_Cuando la información salió a la luz, el Gobierno en primera instancia la desmintió. Ante los trascendidos de imágenes y datos, optó por cambiar el discurso y decir que los alimentos existían pero que no estaban próximos a vencer, y que los comedores eran truchos y por eso no los distribuían. Finalmente, ante la abrumadora evidencia que siguió apareciendo, afirmaron que era una reserva ante casos de emergencias. _x000a__x000a_Por su parte, el dirigente Juan Grabois realizó una denuncia penal que recayó en el juez Casanello, quien dispuso la inmediata distribución y ordenó allanamientos en los distintos depósitos. La investigación descubrió que mucha de la mercadería vence en los meses de junio y julio._x000a__x000a_La ministra de Capital Humano, Sandra Pettovello, despidió a Pablo de la Torre, señálandolo como uno de los responsables de la desidia. Junto a De la Torre partieron numerosos funcionarios del área, en lo que parece una interna abierta. Además, trascendió un documento con más de 120 contratos que cobraban agentes externos de manera irregular (la mayoría rugbiers del Colegio La Salle), por más de un millón de pesos cada uno._x000a__x000a_La causa parece que seguirá creciendo en los próximos días. Es que a diferencia de lo que dijo el vocero Manuel Adorni, la ministra de Capital Humano sí compró alimentos. Además, la denuncia contra Pablo de la Torre, quedó en manos de Ariel Lijo, el mismo juez que La Libertad Avanza impulsa para la Corte Suprema. Mientras tanto, el Gobierno se resiste a cumplir con la orden del juez Casanello y repartirá los alimentos a través de un convenio con la fundación Conin, a cargo del controvertido médico Abel Albin."/>
    <s v="https://www.instagram.com/p/C7xRYjexEU4/"/>
    <x v="0"/>
    <n v="0"/>
    <x v="259"/>
    <x v="2"/>
    <x v="49"/>
    <m/>
    <n v="6327"/>
    <n v="407"/>
    <n v="87"/>
    <n v="25"/>
    <n v="20"/>
    <n v="7"/>
    <n v="539"/>
    <n v="8.5190453611506206E-2"/>
    <n v="19"/>
  </r>
  <r>
    <s v="18010776515437230"/>
    <s v="🚲 Quedó inaugurada la nueva ciclovía que conecta la ciudad de Córdoba con Estación Juárez Celman. Se trata de una arteria adoquinada de 1.600 metros destinada a ciclistas y peatones que se extiende desde el ingreso a Ciudad de los Niños hasta barrio Almirante Brown, en el límite entre ambos municipios. La obra contempló la instalación de 46 luminarias led, cestos de residuos y señalización vertical._x000a__x000a_🛣️ Con esta obra el Ente Metropolitano Córdoba promueve el uso de medios de transporte sostenibles, la integración regional, además de incrementar la circulación segura y la infraestructura urbana para los vecinos._x000a__x000a_✅ Además se construyó una pasarela peatonal de 15 metros de largo sobre el canal Maestro Norte, facilitando el tránsito de los vecinos entre ambas ciudades. Los trabajos se completaron con la pavimentación de 130 metros lineales de la calle Ibar Segura Funes que incluyó bocacalles de hormigón y cordones cuneta, un antiguo anhelo de la comunidad._x000a__x000a_🔎 El Ente Metropolitano Córdoba agrupa a la ciudad capital y 15 localidades. Estas son Villa Allende, Agua de Oro, Bouwer, Mi Granja, Malagueño, Monte Cristo, Los Cedros, Saldán, Salsipuedes, Toledo, Mendiolaza, Colonia Tirolesa, Estación Juárez Celman, Malvinas Argentinas y La Calera. El organismo desarrolla políticas destinadas a la mejora de servicios públicos tales como el agua, la energía, el transporte, la salud, la conectividad, economía circular y seguridad ciudadana, entre otras._x000a__x000a_#Cuchá #Córdoba #JuárezCelman _x000a_#EstaciónJuárezCelman"/>
    <s v="https://www.instagram.com/p/C7wWGw8O6PN/"/>
    <x v="1"/>
    <n v="0"/>
    <x v="259"/>
    <x v="2"/>
    <x v="230"/>
    <m/>
    <n v="1959"/>
    <n v="72"/>
    <n v="3"/>
    <n v="0"/>
    <n v="4"/>
    <m/>
    <n v="79"/>
    <n v="4.0326697294538E-2"/>
    <n v="10"/>
  </r>
  <r>
    <s v="18029123351025960"/>
    <s v="El Centro de Almaceneros y Comerciantes Minoristas de la Provincia de Córdoba publicó un informe que arrojó números contundentes sobre la crisis que se está viviendo en el país._x000a__x000a_Según este trabajo el 50% de las familias cordobesas dejó “una comida” en el día y el 27% “sintió hambre”. Además, el 88,5% de los grupos familiares financió alimentos durante mayo._x000a__x000a_En cuanto a otros indicadores sociales, el 57,8% de los hogares no pudo acceder durante mayo del 2024 a la totalidad de los alimentos que conforman la Canasta Básica Alimentaria (CBA)._x000a__x000a_Luego, de aquellos hogares que sí pudieron acceder de manera total a la CBA sólo el 24,8% pudo hacerlo con recursos propios, mientras que el 75,2% restante debió ser asistido con algún tipo de ayuda estatal (mayoritariamente con AUH/Tarjeta Alimentar) para lograr ese objetivo)._x000a__x000a_Las ventas en volumen en comercios de proximidad, rubro Alimentos (carnicerías, almacenes, pollerías, fiambrerías, verdulerías, etcétera) cayeron durante mayo del 2024 un 29,6% comparadas con igual período del año anterior (sobre la misma cantidad de clientes), se informó._x000a__x000a_Por su parte, la Canasta Básica Total alcanzó durante mayo del 2024 un importe de $ 998.792, suma que precisó durante ese período una familia de 4 integrantes para no caer bajo la línea de pobreza_x000a__x000a_#Cuchá"/>
    <s v="https://www.instagram.com/p/C7y1k5uxsGn/"/>
    <x v="1"/>
    <n v="0"/>
    <x v="260"/>
    <x v="3"/>
    <x v="318"/>
    <m/>
    <n v="9411"/>
    <n v="400"/>
    <n v="78"/>
    <n v="17"/>
    <n v="30"/>
    <n v="10"/>
    <n v="525"/>
    <n v="5.5785782594835798E-2"/>
    <n v="9"/>
  </r>
  <r>
    <s v="18048695035706232"/>
    <s v="🗣️ El próximo domingo se presentará “Del amor, los pájaros y la gente”, un homenaje a Hamlet Lima Quintana, en el Teatro Real. También conocido como el poeta del canto, Lima Quintana fue autor de más de cuatrocientas canciones, algunas de las cuales forman parte del repertorio histórico de nuestro folclore como La Amanecida, Zamba para no morir o la Zamba del Duraznillo._x000a__x000a_📚 Formó parte del Movimiento del Nuevo Cancionero, pero además fue periodista y activista cultural. Escribió más de 30 libros, 23 de los cuales son de poesía. Solía afirmar: “El arte tiene dos caminos y son muy claros. No hacer concesiones es el más largo y difícil pero el único realmente perdurable; el negocio es fácil y efímero, se gana dinero pero esa no es la meta del arte, sino hacer la obra”._x000a__x000a_📖 En la 2º edición de la Noche de las Lecturas, se celebrarán los 100 años del nacimiento de Lima Quintana a través de un espectáculo que contará con arreglos orquestales exclusivos sobre obras cumbres e icónicas de la música popular y folklórica argentina a cargo de Marco Cordero. Participarán la Orquesta de Cuerdas Municipal de Córdoba bajo la dirección de Santiago Ruiz Juri, Mario Díaz en la voz líder, el grupo vocal Nueve Octavos bajo la dirección de Sebastián Tello y cantantes invitados._x000a__x000a_✅ La cita es este domingo 9 de junio a las 20 en la Sala Carlos Giménez del Teatro Real. Las entradas valen $6000 y se adquieren en autoentrada.com y en la boletería del teatro._x000a__x000a_#Cuchá #HamletLimaQuintana _x000a_#LimaQuintana #Poesía #NocheDeLasLecturas"/>
    <s v="https://www.instagram.com/p/C7z3O2Nxqcu/"/>
    <x v="1"/>
    <n v="0"/>
    <x v="260"/>
    <x v="3"/>
    <x v="65"/>
    <m/>
    <n v="2088"/>
    <n v="104"/>
    <n v="12"/>
    <n v="2"/>
    <n v="4"/>
    <m/>
    <n v="122"/>
    <n v="5.8429118773946402E-2"/>
    <n v="19"/>
  </r>
  <r>
    <s v="18065289607558120"/>
    <s v="🎭 Brodda Teatro Producciones cumple 10 años y lo celebra con el estreno en Córdoba de &quot;La Sala Roja&quot; de Victoria Hladilo. Mientras esperan la llegada de la directora del jardín, la reunión de padres se convierte en un torbellino de conflictos, reproches y revelación de secretos. Una comedia para toda la familia._x000a__x000a_📌 La obra se presentará todos los viernes de junio a las 21 hs en el Teatro La Llave, ubicado en Avenida Gauss 5730. Las entradas se pueden comprar online o en la misma sala._x000a__x000a_#Cuchá #Cultura #Teatro"/>
    <s v="https://www.instagram.com/p/C7zfmAZRoxc/"/>
    <x v="1"/>
    <n v="0"/>
    <x v="260"/>
    <x v="3"/>
    <x v="328"/>
    <m/>
    <n v="1938"/>
    <n v="40"/>
    <n v="6"/>
    <n v="9"/>
    <n v="2"/>
    <n v="1"/>
    <n v="57"/>
    <n v="2.9411764705882401E-2"/>
    <n v="15"/>
  </r>
  <r>
    <s v="17935203068846590"/>
    <s v="⏩ El Gobierno Provincial presentó la actualización de los listados de animales nativos categorizados de acuerdo a su estado de conservación, es decir, según el riesgo de extinción en el que se encuentran. Esto surge a partir de la necesidad de contar con información local sobre las especies de vertebrados amenazadas (mamíferos, aves, reptiles, anfibios y peces), considerando variables que afectan de manera directa sobre los animales o sobre sus hábitats._x000a__x000a_🔎 A partir del trabajo realizado, se identificaron especies de mamíferos que se encuentran en &quot;Peligro Crítico&quot; como el guanaco, el aguará guazú , el carpincho y el tapetí. También están los que se hallan en &quot;Peligro&quot; como el oso melero, el gato del pajonal, el pecarí de collar, y varias especies de tuco-tuco._x000a__x000a_🕊️ El listado de aves es el más extenso y el que mayor cantidad de especies tiene en &quot;Peligro&quot;, como el loro hablador, el rey del bosque y el águila coronada. Entre las que especies que se encuentran &quot;Amenazadas&quot;, se destaca el cóndor andino, el halconcito gris; y de las especies &quot;Vulnerables&quot; se puede observar la reina mora y el pepitero gris, el flamenco austral y el águila mora._x000a__x000a_ℹ️ En la lista de anfibios, se encuentra el sapo de Achala (Rhinella achalensis), como una de las principales amenazadas. Se trata de una especie endémica y según los especialistas su población declinó en los últimos años, por lo que es importante continuar sus estudios._x000a__x000a_📌 En lo que es peces se pueden encontrar tres especies de mojarras en peligro crítico y el bagre, en peligro. En el grupo de reptiles, algunas especies que se encuentran en peligro son el lagarto verde de Achala, la lampalagua y la tortuga de tierra._x000a__x000a_🔍 Cabe resaltar que la categorización de especies se llevó a cabo en articulación entre diversos grupos de investigación de CONICET y el ministerio de Ambiente de la provincia. _x000a__x000a_#Cuchá #Ambiente"/>
    <s v="https://www.instagram.com/p/C72hYU5xJoc/"/>
    <x v="1"/>
    <n v="0"/>
    <x v="261"/>
    <x v="4"/>
    <x v="329"/>
    <m/>
    <n v="1073"/>
    <n v="54"/>
    <n v="1"/>
    <n v="1"/>
    <n v="3"/>
    <m/>
    <n v="59"/>
    <n v="5.4986020503261901E-2"/>
    <n v="20"/>
  </r>
  <r>
    <s v="18027600901911912"/>
    <s v="Atenas de Córdoba venció en la final de la conferencia Norte al equipo de Suardi, con un ajustado resultado de 70 a 62. 🏀 Con este triunfo el Griego se alzó con el resultado global por 3-2, en lo que fue el quinto encuentro entre ambos equipos. _x000a__x000a_👉 Después de una primera mitad reñida, el buen trabajo en defensa y sumado al goleador de la noche (José Montero) con 20 puntos, el local logró superar con mayor tranquilidad a Suardi en el último cuarto. _x000a__x000a_💪 En este marco, la finalísima se disputará entre el ganador de la conferencia Norte (Atenas) y el ganador de la conferencia Sur, Racing de Chivilcoy, que dejó en el camino a Villa Mitre de Bahía Blanca (3-1)._x000a__x000a_La serie se jugará a mejor de cinco partidos y el premio será el ascenso a la Liga Nacional de Basket. ✅️_x000a__x000a_#Cuchá_x000a__x000a_📸 Javier Ferreyra / La Voz"/>
    <s v="https://www.instagram.com/p/C71cc7IROJ3/"/>
    <x v="1"/>
    <n v="0"/>
    <x v="261"/>
    <x v="4"/>
    <x v="137"/>
    <m/>
    <n v="721"/>
    <n v="44"/>
    <n v="0"/>
    <n v="0"/>
    <n v="1"/>
    <m/>
    <n v="45"/>
    <n v="6.24133148404993E-2"/>
    <n v="10"/>
  </r>
  <r>
    <s v="18435376144047280"/>
    <s v="📌 En el marco de la causa que investiga el triple lesbicidio de Barracas, la Justicia procesó a Julio Barrientos por el delito de homicidio doblemente agravado, pero no tuvo en cuenta los agravantes y descartó que se tratara de  femicidios agravados por el odio al género o a la orientación sexual, identidad de género o su expresión._x000a__x000a_ℹ️ Hace cerca de un mes, Justo Barrientos arrojó una molotov en la habitación de la pensión de Barracas donde dormían Pamela Cobbas, Roxana Figueroa, Andrea Amarante y Sofía Castro Riglos; todas ellas fallecidas tras el ataque, a excepción de Castro Riglos quien logró sobrevivir pero quedó con graves heridas en el cuerpo. _x000a__x000a_🔎 A pesar de la crueldad con la que fue cometido el ataque y la historia de hostigamiento relatada en la causa contra Barrientos, quien trataba como &quot;engendros&quot; a las cuatro mujeres, el juez Rabbione decidió procesar al agresor pero no tuvo en cuenta las motivaciones del ataque y descartó que se tratara de un crimen de odio. El procesamiento no describe el móvil, describe cómo fue el ataque, hace el análisis de la escena, el medio utilizado para generar el fuego, pero en ningún momento toma en cuenta la motivación y existen frondosos antecedentes del atacante de amenazas e insultos contra las víctimas por haber sido lesbianas._x000a__x000a_⏩ En Argentina, en 2012 la ley 26.791 introdujo reformas en varios incisos para criminalizar de modo agravado homicidios relacionados con la violencia de género. El inciso 4°del artículo 80 (que alude a los homicidios) se amplió incluyendo de modo específico los crímenes de odio para tutelar a grupos especialmente victimizados por su identidad de género y orientación sexual, como el caso de lesbianas, gays, bisexuales, transexuales, travestis, transgéneros, e intersexuales (LGBTI)._x000a__x000a_#Cuchá"/>
    <s v="https://www.instagram.com/p/C748WeoRoP6/"/>
    <x v="1"/>
    <n v="0"/>
    <x v="262"/>
    <x v="5"/>
    <x v="330"/>
    <m/>
    <n v="2093"/>
    <n v="87"/>
    <n v="5"/>
    <n v="3"/>
    <n v="1"/>
    <m/>
    <n v="96"/>
    <n v="4.5867176301958898E-2"/>
    <n v="18"/>
  </r>
  <r>
    <s v="17937130007835720"/>
    <s v="📝 El juez federal Pablo Montesi declaró prescripta la causa por la toma del Pabellón Argentina de la Universidad Nacional de Córdoba, y así quedaron sobreseídos los 17 estudiantes que se encontraban imputados. _x000a__x000a_🔎 La “toma” del edificio fue en 2018 y se prolongó por 31 días, desde el 28 de agosto hasta el 28 de septiembre. Los estudiantes exigían mejoras en las condiciones educativas y se oponían a los recortes presupuestarios. Durante varios días, el edificio fue el centro de las protestas, atrayendo la atención de la comunidad académica y de la sociedad en general._x000a__x000a_📌 Según la acusación durante ese período se impidió el ingreso de empleados, autoridades, e investigadores a las instalaciones de la casa de altos estudios. Los estudiantes fueron imputados por la supuesta comisión de los delitos de usurpación por despojo y turbación de la posesión, artículo 181 incisos 1 y 3 del Código Penal._x000a__x000a_💬 En la reciente sentencia, el juez considera que la acción penal está “prescripta a partir del 21 de mayo del presente año”._x000a__x000a_#Cuchá"/>
    <s v="https://www.instagram.com/p/C74n8IOxJ_I/"/>
    <x v="1"/>
    <n v="0"/>
    <x v="262"/>
    <x v="5"/>
    <x v="331"/>
    <m/>
    <n v="1811"/>
    <n v="170"/>
    <n v="0"/>
    <n v="1"/>
    <n v="0"/>
    <m/>
    <n v="171"/>
    <n v="9.4422970734400896E-2"/>
    <n v="15"/>
  </r>
  <r>
    <s v="17994033344647990"/>
    <s v="🙌🏼 El Polo Deportivo Kempes recibirá este sábado el primer torneo internacional de goalball. Se trata del único deporte paralímpico creado específicamente para personas ciegas y con discapacidad visual, es decir no es un deporte &quot;adaptado&quot;, sino que fue concebido así._x000a__x000a_🏐 Esta competencia mundial del más alto nivel, que aterrizará en Córdoba, será fiscalizada por FADeC (Federación Argentina de Deportes para Ciegos), en la que competirán las selecciones de Argentina, Brasil, entre otras. Todos los partidos se disputarán el día sábado 8 de junio a partir de las 09:00 hs en el gimnasio sur del estadio Kempes, y la entrada será libre y gratuita._x000a__x000a_▶️ El juego se desarrolla entre dos equipos de tres jugadores en una cancha interior con líneas táctiles, y se disputan dos tiempos de 12 minutos cada uno. En cada extremo hay un arco de 9 metros de ancho por 1,3 de alto, donde los jugadores del equipo contrario deben lanzar la pelota, que cuenta con sonidos, rodando por el piso para anotar._x000a__x000a_🔕 El estadio debe permanecer en silencio durante el partido, permitiendo a los jugadores escuchar la pelota sonora. Se permite a los espectadores gritar y aplaudir solo cuando se marca un gol. _x000a__x000a_📌 El formato del torneo denominado «Córdoba te Incluye» será de todos contra todos, clasificando para la final a los dos primeros, mientras que el tercero y cuarto disputarán el último escalón del podio._x000a__x000a_#Cuchá #Deportes #Goalball"/>
    <s v="https://www.instagram.com/p/C76zlRHxqP7/"/>
    <x v="1"/>
    <n v="0"/>
    <x v="263"/>
    <x v="6"/>
    <x v="332"/>
    <m/>
    <n v="1835"/>
    <n v="51"/>
    <n v="1"/>
    <n v="0"/>
    <n v="0"/>
    <m/>
    <n v="52"/>
    <n v="2.8337874659400498E-2"/>
    <n v="12"/>
  </r>
  <r>
    <s v="18186637408293280"/>
    <s v="🎬 La tercera edición del Festival Monumental Sierras ya tiene fecha: será del 16 al 18 de agosto en Alta Gracia. El evento tuvo gran éxito en sus primeras dos ediciones y la organización ya está trabajando en las diversas actividades que se programan para esos días, que incluyen proyecciones de películas, charlas y exposiciones._x000a__x000a_📽️ La sede del Festival será el Cine Teatro Monumental Sierras, un escenario emblemático y que es uno de los de mayor capacidad de toda la provincia. Este &quot;coliseo&quot; fue inaugurado en 1954 y en su momento llegó a ser el segundo cine más importante de Latinoamérica. Fue restaurado en 2019 respetando su estilo original y desde el 2022 alberga a uno de los festivales de Cine más importantes del interior provincial. _x000a__x000a_▶️ Por otra parte, se lanzó la convocatoria a realizadores y realizadoras de cine de todo el territorio argentino para participar de la «Competencia Oficial de Cortometrajes», una sección en la que se realizará una preselección y un jurado designará al ganador del festival, que se llevará un premio. Los cortos seleccionados serán proyectados durante el Festival._x000a__x000a_🎞️ La inscripción es libre y gratuita. Los interesados en participar deben inscribir su película a través de la plataforma online, completando el Formulario de Inscripción Oficial de la Competencia de Cortometrajes. Además, la organización está recibiendo voluntarios para apoyar en diferentes áreas del festival._x000a__x000a_#Cuchá #Cine #Cultura _x000a_#AltaGracia"/>
    <s v="https://www.instagram.com/p/C7-IATmRNbI/"/>
    <x v="1"/>
    <n v="0"/>
    <x v="264"/>
    <x v="0"/>
    <x v="93"/>
    <m/>
    <n v="7651"/>
    <n v="570"/>
    <n v="148"/>
    <n v="1"/>
    <n v="38"/>
    <n v="23"/>
    <n v="757"/>
    <n v="9.8941314860802501E-2"/>
    <n v="19"/>
  </r>
  <r>
    <s v="18006205925594940"/>
    <s v="La #SaludMental ocupa cada vez más espacio en las agendas mediáticas, gubernamentales y de organizaciones en todo el mundo, dejando atrás prejuicios y estigmatizaciones que por años relegaron esta problemática. En Córdoba, las políticas de salud mental han avanzado con iniciativas como el Manual para la Integración de la Red de Servicios y Cuidados en Salud Mental y Adicciones, y la construcción de nuevos centros especializados. Para conocer un poco más sobre estas acciones, hablamos con Lucas Torrice, Subsecretario de Salud Mental y Adicciones de la Municipalidad de Córdoba. _x000a_Nota completa en 👉 cucha.com.ar_x000a_#Cucha_x000a_#Entrevistas"/>
    <s v="https://www.instagram.com/reel/C8DT-8nxVBH/"/>
    <x v="2"/>
    <n v="82"/>
    <x v="265"/>
    <x v="2"/>
    <x v="4"/>
    <m/>
    <n v="2768"/>
    <n v="182"/>
    <n v="19"/>
    <n v="7"/>
    <n v="6"/>
    <n v="7"/>
    <n v="214"/>
    <n v="7.7312138728323695E-2"/>
    <n v="19"/>
  </r>
  <r>
    <s v="17948290502805540"/>
    <s v="🎭 &quot;Ikapo, un vuelo por los márgenes&quot; es la nueva obra de Cirulaxia Teatro, el colectivo que ya cumple 35 años de existencia en la escena cordobesa. La pieza presenta a 3 aedos dispuestos a recrear el mito de Ícaro, tal cual fue escrito. Poco tiempo pasa para que se pregunten ¿y si no hubiera pasado esto o lo otro? Entre algunos muñecos de madera, Ícaro, los invita a recorrer su historia, la anterior, la que nunca fue escrita. Él les regala la voz a esos personajes que en los otros mitos solo son nombrados y en el suyo parecen pasar desapercibidos. Así, Ίκαρο le da voz a los menos escuchados, a los ignorados, a los olvidados para reconstruir ahora sí y de una buena vez su propia historia que es suya, pero es la de muchos y muchas._x000a__x000a_▶️ La obra se presentará el sábado 15 de junio a las 21:00hs en el Teatro Real (San Jerónimo 66, frente Plaza San Martín). Las entradas se pueden adquirir a través de autoentrada o en la boletería del Teatro, de miércoles a sábados de 10:00 a 20:00hs o antes del comienzo de la función._x000a__x000a_ℹ️ &quot;Ikapo, un vuelo por los márgenes&quot; se volverá a presentar los domingos 23 y 30 de junio en Espacio Cirulaxia Teatro (Pasaje Perez 12, Zona ex Abasto)._x000a__x000a_#Cuchá #Teatro #Cultura"/>
    <s v="https://www.instagram.com/p/C8CnA-jRPF6/"/>
    <x v="1"/>
    <n v="0"/>
    <x v="265"/>
    <x v="2"/>
    <x v="333"/>
    <m/>
    <n v="1709"/>
    <n v="62"/>
    <n v="4"/>
    <n v="0"/>
    <n v="3"/>
    <n v="1"/>
    <n v="69"/>
    <n v="4.0374488004681103E-2"/>
    <n v="12"/>
  </r>
  <r>
    <s v="17904391583978840"/>
    <s v="A 25 años del fallecimiento de Cris Miró, llega la serie “Ella”. 📽 ️ Una biopic original que relata la vida de la primera mujer trans en el mundo del espectáculo argentino. La serie está compuesta por ocho episodios de 30 minutos y está basada en la novela de Carlos Sanzol: Hembra, Cris Miró -  vivir y morir en un país de machos._x000a__x000a_👉🏽 La biopic recorrerá la vida y trayectoria de de una de las exponentes más emblemáticas de la década del 90. La serie toma como punto de partida el año 1995, cuando Cris Miró es elegida como la primera vedette trans de la revista del Teatro Maipo en Buenos Aires. “Dejó atrás su vida y su género que no la representaba y construyó una identidad como Cris Miró”, se lee en la descripción oficial de la serie._x000a__x000a_🎭 La actriz encargada de interpretar a la recordada vedette Argentina es la española Mina Serrano, de 26 años de edad, quien estudió arte dramático en Madrid lo que la llevó a tener diversos papeles en obras de teatro y ficción._x000a__x000a_🎬 La serie se estrenará por TNT el 23 de junio a las 22 horas. Contará con nuevos episodios cada domingo y estará disponible, de forma completa, en Flow a partir del 24 del mismo mes._x000a__x000a_📸 La foto pertenece al set de grabación de la serie. _x000a__x000a_#Cuchá_x000a__x000a_#CrisMiro #vedette"/>
    <s v="https://www.instagram.com/p/C8EzpwcxLKR/"/>
    <x v="1"/>
    <n v="0"/>
    <x v="266"/>
    <x v="3"/>
    <x v="75"/>
    <m/>
    <n v="4211"/>
    <n v="375"/>
    <n v="51"/>
    <n v="1"/>
    <n v="14"/>
    <n v="4"/>
    <n v="441"/>
    <n v="0.104725718356685"/>
    <n v="9"/>
  </r>
  <r>
    <s v="17876894613037360"/>
    <s v="🌄 Las escuelas de montaña terminaron este viernes su ciclo lectivo 2023-24. Son tres instituciones primarias y una secundaria que mantienen un régimen de cursado diferenciado, distinto al habitual, debido a las condiciones de accesibilidad y/o ambientales donde se encuentran._x000a__x000a_🏫 Estos establecimientos atienden a una población rural dispersa y una de sus características más particulares es que tienen clases en verano y sus vacaciones largas en invierno. Además, algunas cuentan con un albergue estudiantil en el que pueden dormir los estudiantes que tienen sus hogares más alejados._x000a__x000a_📚 Son cerca de 50 jóvenes que asisten a estas escuelas y que volverán a clases el próximo 12 de agosto, cuando inicie el nuevo ciclo lectivo y en coincidencia con el cambio estacional. Los establecimientos son el Centro Educativo Ceferino Namuncurá, ubicado en el paraje Los Cerros, en Pampa de Achala; el IPEM 285 Anexo Los Cerros “José Gabriel Brochero”, de Pampa de Achala; la Escuela Leandro L. Alem, de Los Vallecitos (Calamuchita) y la Escuela Primaria Florentino Ameghino en el Cerro Champaquí._x000a__x000a_#Cuchá #Educación"/>
    <s v="https://www.instagram.com/p/C8F95D7RgHM/"/>
    <x v="1"/>
    <n v="0"/>
    <x v="266"/>
    <x v="3"/>
    <x v="24"/>
    <m/>
    <n v="3402"/>
    <n v="269"/>
    <n v="14"/>
    <n v="0"/>
    <n v="6"/>
    <n v="1"/>
    <n v="289"/>
    <n v="8.4950029394473797E-2"/>
    <n v="20"/>
  </r>
  <r>
    <s v="18088831828450420"/>
    <s v="👏🏼 El estadio Julio César Villagra, en el barrio de Alberdi, fue el escenario del Primer Encuentro Nacional de clubes con Áreas de Inclusión. Durante dos jornadas, cerca de 20 instituciones de todo el país compartieron  experiencias de trabajo en materia de inclusión, convivencia y abordaje de la discapacidad en los clubes y con sus socias y socios._x000a__x000a_👌🏼 Entre los clubes que participaron se puede mencionar a Newell's, River Plate, Atlanta, Estudiantes de Río Cuarto, Instituto, Talleres, Racing de Córdoba, Rosario Central, Sportivo Belgrano, 9 de Julio de Rafaela, Vélez Sarsfield, Club El Parque de Villa María, Chacarita Juniors y la Asociación Deportiva Ceibo._x000a__x000a_📌 Una experiencia inédita para el intercambio, la articulación y la puesta en común del trabajo realizado sobre la convivencia y cómo las personas con discapacidad habitan los clubes._x000a__x000a_#Cuchá #Deportes #Inclusión"/>
    <s v="https://www.instagram.com/p/C8HiNa5xLV8/"/>
    <x v="1"/>
    <n v="0"/>
    <x v="267"/>
    <x v="4"/>
    <x v="11"/>
    <m/>
    <n v="2057"/>
    <n v="118"/>
    <n v="3"/>
    <n v="0"/>
    <n v="2"/>
    <m/>
    <n v="123"/>
    <n v="5.97958191541079E-2"/>
    <n v="10"/>
  </r>
  <r>
    <s v="18018761546093912"/>
    <s v="Segunda parte de la entrevista a Lucas Torrice, Subsecretario de Salud Mental y Adicciones, donde explica la importancia del Manual para la Integración de la Red de Servicios y Cuidados en #SaludMental y #Adicciones."/>
    <s v="https://www.instagram.com/reel/C8IfFd_Rq_h/"/>
    <x v="2"/>
    <n v="67"/>
    <x v="267"/>
    <x v="4"/>
    <x v="157"/>
    <m/>
    <n v="1892"/>
    <n v="49"/>
    <n v="9"/>
    <n v="2"/>
    <n v="0"/>
    <n v="2"/>
    <n v="60"/>
    <n v="3.1712473572938701E-2"/>
    <n v="19"/>
  </r>
  <r>
    <s v="17970071747739170"/>
    <s v="📣 Mañana comienzan las actividades en Alta Gracia por la Semana del Che. Como ya es tradición desde hace 21 años, durante tres jornadas el Museo que ha llegado a ser reconocido mundialmente, ofrecerá de manera gratuita diferentes actividades y espectáculos para conmemorar el 86º natalicio de Ernesto «Che» Guevara._x000a__x000a_✅ Entre los más destacados se encuentran la charla entre el dibujante Juan López y el escritor Horacio López Das Eiras (autor de “Rey de los Caminos”); el encuentro de escritores locales que tiene como grandes protagonistas a Nilda Moreschi y Cristian Moreschi; una charla íntima con Juan Martín Guevara, hermano del Che; la presentación del libro “Mundo Che”, de Darío Fuentes; un panel con representantes del Programa Cultural “Los Caminos del Che en la Argentina”; la 10º Vuelta “Por las Rutas del Che”; espectáculos musicales con las presentaciones de Maxi Ferrer, Mr. Rolf y Morardo Trío; y la presencia de dos grandes referentes intelectuales contemporáneos como son Atilio Borón y Alexia Massholder, que compartirán con los presentes la ponencia “La influencia cultural del Che en la formación de un joven intelectual argentino”._x000a__x000a_🏡 La entrada al Museo será libre y gratuita durante los tres días, para que también puedan disfrutar de la muestra que recorre la vida del Che, desde su infancia en Alta Gracia, hasta su muerte en la guerrilla de Bolivia y su legado hasta la actualidad._x000a__x000a_ℹ️ Podés consultar la grilla completa de actividades en 👉 https://altagracia.ar/eventos/semana-del-che/_x000a__x000a_#Cuchá #SemanaDelChe #AltaGracia #SantaMaría"/>
    <s v="https://www.instagram.com/p/C8LHAmjRxSQ/"/>
    <x v="1"/>
    <n v="0"/>
    <x v="268"/>
    <x v="5"/>
    <x v="10"/>
    <m/>
    <n v="3555"/>
    <n v="312"/>
    <n v="42"/>
    <n v="8"/>
    <n v="14"/>
    <n v="1"/>
    <n v="376"/>
    <n v="0.105766526019691"/>
    <n v="20"/>
  </r>
  <r>
    <s v="17987927612663890"/>
    <s v="🌟 Se acercan dos fines de semana largos, y qué mejor que aprovecharlos para conocer algunas de las riquezas que ofrece nuestra provincia. Entre ellas destaca Villa Tulumba, un destino lleno de historia y belleza que ha sido reconocido internacionalmente como uno de los lugares más hermosos del mundo. Esta distinción forma parte de la propuesta Best Tourism Villages, organizada por la Organización Mundial del Turismo, que busca poner en el mapa a aquellos sitios que, aunque no sean ampliamente conocidos, ofrecen una experiencia turística valiosa y auténtica. 🌎_x000a__x000a_🏞️ Villa Tulumba, la localidad más antigua de Córdoba, cuenta con 2.500 habitantes y es un viaje en el tiempo con sus calles empedradas, casonas coloniales y las ruinas de una capilla de 1700. Declarada “Villa” en 1803 por Cédula Real de Carlos IV de España, su casco histórico conserva una arquitectura única de la época colonial. En sus alrededores se destacan los vestigios de los sanavirones, y su entorno natural invita a realizar caminatas y disfrutar de paisajes serranos. Tulumba formó parte del histórico Camino Real, y su economía se basaba en la cría y engorde de ganado mular, destinado al Alto Perú. 🐴_x000a__x000a_🇦🇷 Además de Villa Tulumba, otras localidades argentinas seleccionadas para la propuesta Best Tourism Villages son Los Chacayes (Mendoza), Urdinarrain (Entre Ríos), Campo Ramón (Misiones), Barrancas (Jujuy), Caviahue – Copahue (Neuquén), Saldungaray (Buenos Aires), Gaiman (Chubut) y Trevelin (Chubut). 🏡_x000a__x000a_🚗 Para llegar a Villa Tulumba, puedes tomar un transporte público o viajar en auto desde la ciudad de Córdoba. Accede a través de la Ruta Nacional 9, o de la Ruta Nacional 60, desviando por la Ruta Provincial 16 en Deán Funes o en San José de la Dormida. 🛣️"/>
    <s v="https://www.instagram.com/p/C8Nn0GuM52u/"/>
    <x v="0"/>
    <n v="0"/>
    <x v="269"/>
    <x v="6"/>
    <x v="56"/>
    <m/>
    <n v="1820"/>
    <n v="150"/>
    <n v="19"/>
    <n v="1"/>
    <n v="19"/>
    <n v="1"/>
    <n v="189"/>
    <n v="0.103846153846154"/>
    <n v="19"/>
  </r>
  <r>
    <s v="18060872422576152"/>
    <s v="En el marco de la 4ta Cumbre Mundial de Economía Circular, ♻️ representantes de las áreas de energía y ambiente de las provincias de Córdoba, Santa Fe, Entre Ríos, Tucumán, Salta y Jujuy firmaron un Acta Acuerdo para formar la Red Regional de desarrollo de combustible orgánico para transporte aéreo, fluvial y marítimo._x000a__x000a_⛽ El objetivo de la red es ejecutar políticas públicas, proyectos y acciones para “descarbonizar los cielos”. Esto quiere decir que mediante la utilización de combustibles orgánicos, podemos reducir emisiones de carbono. _x000a__x000a_🛢️ Cabe destacar que la Red Regional se centrará en el desarrollo productivo de combustible sostenible, pero también en la comercialización, el consumo e insumos asociados para diversos sistemas de transporte. Lo que representa un claro avance en materia ambiental y tecnológica. _x000a__x000a_#Cuchá_x000a__x000a_#Biocombustibles #ambiente #cambioclimatico"/>
    <s v="https://www.instagram.com/p/C8QU7QWRKJO/"/>
    <x v="1"/>
    <n v="0"/>
    <x v="270"/>
    <x v="0"/>
    <x v="334"/>
    <m/>
    <n v="1212"/>
    <n v="33"/>
    <n v="0"/>
    <n v="0"/>
    <n v="3"/>
    <m/>
    <n v="36"/>
    <n v="2.9702970297029702E-2"/>
    <n v="20"/>
  </r>
  <r>
    <s v="17891915646029910"/>
    <s v="📢 La Facultad de Artes de la Universidad Nacional de Córdoba organiza un Conversatorio con la reconocida actriz Érica Rivas sobre &quot;feminismos y artivismos&quot;. El encuentro se propone como un recorrido por el trayecto de su carrera y cómo la misma estuvo atravesada por los feminismos, poniendo en diálogo el activismo, las afectividades y lo interseccional junto al colectivo de @actricesfeministascordoba._x000a__x000a_📍 La actividad será el día miércoles 19 de junio a las 17 hs en el Centro Cultural Universitario (Obispo Trejo 314). La moderación estará a cargo de Analía Juan y Mariela Serra. Organizan las cátedras de Poéticas del teatro moderno y contemporáneo, Metodología de la enseñanza teatral II, Actuación para Cine y TV y Problemática de la cultura y el teatro._x000a__x000a_#Cuchá #Teatro #Conversatorio"/>
    <s v="https://www.instagram.com/p/C8UU_-5xUks/"/>
    <x v="1"/>
    <n v="0"/>
    <x v="271"/>
    <x v="2"/>
    <x v="102"/>
    <m/>
    <n v="9794"/>
    <n v="1170"/>
    <n v="250"/>
    <n v="5"/>
    <n v="62"/>
    <n v="30"/>
    <n v="1487"/>
    <n v="0.15182764958137601"/>
    <n v="9"/>
  </r>
  <r>
    <s v="17987162144674910"/>
    <s v="🏠 El Observatorio Social y Cultural de la Universidad Nacional de Córdoba (UNC) presentó datos preocupantes sobre el acceso a la vivienda en el Gran Córdoba. Según los resultados de la investigación, el panorama habitacional resulta desalentador para una parte significativa de la población, especialmente para aquellos con menores ingresos._x000a__x000a_📉 La compra de una vivienda se encuentra restringida para hasta el 40% de la población del Gran Córdoba, perteneciente a los deciles de menores ingresos. Además, el 60% de la población accede a solo el 10% del territorio del aglomerado. De manera adicional, el 50% del territorio no resulta asequible para más del 80% de la población._x000a__x000a_⚖️ Una particularidad observada es la aparente &quot;inequidad positiva&quot; en el acceso al suelo. Aunque la mayor cantidad de territorio resulta asequible para los deciles de menores ingresos, estos espacios se encuentran prácticamente inhabitables debido a la falta de bienes y servicios públicos esenciales. El 45% del área de estudio excluye incluso al sector de menores ingresos, mientras que el 50% de la población de menores ingresos logra acceder a un 77% del territorio._x000a__x000a_🏢 En el mercado de alquiler, la situación no mejora. Solo el 10% de las viviendas en alquiler resultan accesibles para los sectores medios, mientras que más del 30% se destinan exclusivamente a los deciles de mayores ingresos. Las desigualdades se acentúan aún más para los hogares con jefatura femenina: el 50% de estos hogares no pueden alquilar en el Gran Córdoba. Además, los hogares con jefatura de jóvenes, adultos mayores o aquellos en ramas de actividad como la construcción o el empleo doméstico enfrentan mayores dificultades de acceso._x000a__x000a_🔍 Estos datos son resultados del proyecto &quot;La configuración socio-espacial de las desigualdades&quot;, impulsado por el Observatorio Social y Cultural para el Desarrollo Sostenible (SECYT - UNC), que tiene como objetivo reconocer y cuantificar los procesos de desigualdad urbana._x000a__x000a_Placas elaboradas por el Observatorio Social y Cultural de la Universidad Nacional de Córdoba (UNC)_x000a__x000a_✏️ Nota completa en 👉 cucha.com.ar"/>
    <s v="https://www.instagram.com/p/C8Vbk7vuVYh/"/>
    <x v="0"/>
    <n v="0"/>
    <x v="271"/>
    <x v="2"/>
    <x v="133"/>
    <m/>
    <n v="2937"/>
    <n v="205"/>
    <n v="24"/>
    <n v="3"/>
    <n v="34"/>
    <n v="5"/>
    <n v="266"/>
    <n v="9.0568607422539998E-2"/>
    <n v="20"/>
  </r>
  <r>
    <s v="18029245904509240"/>
    <s v="El tres veces gobernador de Tucumán y ex senador, José Alperovich, fue condenado a 16 años de prisión por el abuso sexual contra su sobrina. La denuncia datan de los años 2017 y 2018, cuando su sobrina y ex asesora, denunciara nueve hechos de violación tanto en Buenos Aires como en Tucumán. _x000a__x000a_Durante todo el proceso de juicio, declararon casi 70 testigos en el Tribunal Oral en lo Criminal Nº 29. En los alegatos finales, el fiscal Sandro Abradales definió este caso como “un juicio sobre la impunidad del poder” y pidió una condena de 16 años._x000a__x000a_Por su parte, los abogados de la víctima habían solicitado una condena de 22 años de cárcel, mientras que la defensa de Alperovich había solicitado la absolución por supuesta “falta de pruebas”._x000a__x000a_Cabe resaltar que el exgobernador no hizo uso de sus últimas palabras de defensa y le solicitó al juez poder esperar la sentencia en su casa, lo que fue denegado. Por este motivo, tuvo que esperar la sentencia en el edificio de tribunales con custodia policial especial._x000a__x000a_Esta es una condena histórica para el país ya que se trata de la primera vez que un exgobernador va a prisión por abuso sexual agravado en reiteradas oportunidades. _x000a__x000a_podés leer la nota completa en www.cucha.com.ar o en el link de la bio_x000a__x000a_#Cuchá _x000a__x000a_#Alperovich #tucuman #actualidad"/>
    <s v="https://www.instagram.com/p/C8YAn7CxKka/"/>
    <x v="1"/>
    <n v="0"/>
    <x v="272"/>
    <x v="3"/>
    <x v="113"/>
    <m/>
    <n v="5144"/>
    <n v="350"/>
    <n v="29"/>
    <n v="9"/>
    <n v="2"/>
    <n v="1"/>
    <n v="390"/>
    <n v="7.5816485225505395E-2"/>
    <n v="20"/>
  </r>
  <r>
    <s v="18008279213290200"/>
    <s v="✍️ La Agencia Córdoba Cultura abrió la convocatoria a escritores para participar del 7° Concurso de Relatos Humorísticos Alberto Cognigni, el certamen internacional que se consolida como uno de los de mayor importancia en el género, debido al nivel de convocatoria y la calidad de las obras que se postulan cada año._x000a__x000a_📅 Las inscripciones estarán abiertas hasta el lunes 1 de julio. Podrán participar todas aquellas personas mayores de 18 años que presenten relatos originales e inéditos de su autoría en idioma castellano, sin limitación de nacionalidad o lugar de residencia._x000a__x000a_📨 Cada participante podrá presentar hasta dos relatos. Para ello deberá enviar cada postulación individualmente. La obra estará firmada con pseudónimo. Para ser admitido, los postulantes deberán inscribirse exclusivamente enviando un correo a conlitpensarconhumor@gmail.com. En el asunto deberá indicarse el pseudónimo del participante y el título de la obra, entre comillas._x000a__x000a_🏆 El concurso tiene una categoría especial para el humor cordobés, aquellos autores que deseen postularse en esta categoría deberán enviar un email con la misma modalidad y aclarando en el asunto del correo a continuación del nombre del cuento y entre paréntesis que participa de esta categoría (Humor cordobés)._x000a__x000a_🥇 El primer premio será de $160.000, el segundo $140.000, el tercero $120.000 y el premio único “Humor Cordobés” será de $100.000._x000a__x000a_🎉 Este certamen rinde homenaje, año tras año, al maestro del humor y creador de la Revista Hortensia, el bellvillense Alberto Cognigni 📖."/>
    <s v="https://www.instagram.com/p/C8W4ukHonRt/"/>
    <x v="1"/>
    <n v="0"/>
    <x v="272"/>
    <x v="3"/>
    <x v="268"/>
    <m/>
    <n v="2307"/>
    <n v="77"/>
    <n v="32"/>
    <n v="0"/>
    <n v="8"/>
    <n v="1"/>
    <n v="117"/>
    <n v="5.0715214564369303E-2"/>
    <n v="9"/>
  </r>
  <r>
    <s v="18068103730558048"/>
    <s v="🎓 En el marco de la Semana de la Prevención, el viernes 28 de junio se presentó la Diplomatura “Estrategias y Herramientas para el Abordaje Integral de la Salud Mental y los Consumos Problemáticos”._x000a__x000a_👨‍🏫 Para esta primera clase, se contará con la presencia de Alfredo Carballeda, Licenciado en Servicio Social (UBA), Diplomado Superior en Ciencias Sociales con mención en Sociología (FLACSO) y Magíster en Trabajo Social (UNLP)._x000a__x000a_👉🏼 Esta diplomatura está destinada a personas que trabajan específicamente en el ámbito de la salud mental y los consumos problemáticos, tanto profesionales como no profesionales._x000a__x000a_🕘 Hora: 9:00 a 13:00 hs _x000a_🏢 Lugar: Pabellón de los Reformistas, UNC _x000a_📍 Modalidad: Presencial. Una clase por mes, de junio a diciembre._x000a__x000a_Organizan: _x000a_Universidad Nacional de Córdoba: Facultades de Ciencias Médicas, Psicología y Ciencias Sociales. _x000a_Municipalidad de Córdoba _x000a_Secretaría de Salud _x000a_Subsecretaría de Salud Mental y Adicciones."/>
    <s v="https://www.instagram.com/p/C8aeFAmvMii/"/>
    <x v="0"/>
    <n v="0"/>
    <x v="273"/>
    <x v="4"/>
    <x v="49"/>
    <m/>
    <n v="2847"/>
    <n v="174"/>
    <n v="39"/>
    <n v="2"/>
    <n v="30"/>
    <n v="5"/>
    <n v="245"/>
    <n v="8.60554970144011E-2"/>
    <n v="19"/>
  </r>
  <r>
    <s v="17866087107139450"/>
    <s v="🇦🇷 Después de varios años de campañas militares y una vida entregada a la libertad de los territorios de América del Sur, la salud de Belgrano empezó a debilitarse debido a problemas gastrointestinales, fiebre tifoidea y reumatismo. En 1820, debilitado, empobrecido y traicionado por varios compatriotas, Belgrano decidió emprender su retorno desde Tucumán hacia Buenos Aires. _x000a__x000a_☀️ En el camino se alojó en la Estancia Jesuítica Caroya, en el mismo lugar donde se produjeron, algunos años atrás, las armas para los ejércitos libertadores liderados por Belgrano y, posteriormente, por José de San Martín. Sin dinero, solicitó ayuda al Gobierno Provincial que se la negó. Fue un vecino de la ciudad, Carlos del Signo, quien finalmente ayudó al prócer enviándole poco más de 400 pesos para que pudiera continuar su viaje._x000a__x000a_📜 Durante su estadía en Caroya, Belgrano redactó una de sus últimas cartas, en la cual agradeció a Del Signo, por su generosa donación. Así pudo continuar su trayecto hasta Buenos Aires, adonde llegó seriamente enfermo. Tres meses después moriría en la absoluta pobreza, pese a que su familia había sido una de las más acaudaladas del Río de La Plata antes de que Belgrano se comprometiera con la causa de la independencia._x000a__x000a_Si querés conocer más sobre esta historia podés leer la nota completa haciendo click en el link de la bio o ingresando a 👉 www.cucha.com.ar._x000a__x000a_#Cuchá #20DeJunio #ManuelBelgrano _x000a_#DíaDeLaBandera #Belgrano"/>
    <s v="https://www.instagram.com/p/C8cDsVYxe1I/"/>
    <x v="1"/>
    <n v="0"/>
    <x v="274"/>
    <x v="5"/>
    <x v="92"/>
    <m/>
    <n v="1723"/>
    <n v="116"/>
    <n v="13"/>
    <n v="0"/>
    <n v="4"/>
    <m/>
    <n v="133"/>
    <n v="7.7190946024376095E-2"/>
    <n v="10"/>
  </r>
  <r>
    <s v="18162966220314488"/>
    <s v="👉 En este 2024 hay 2255 personas cursando estudios en contexto de encierro, que es la modalidad del sistema educativo para las personas que pasan por una situación de privación de libertad. Del total, 755 se encuentran cursando sus estudios de nivel primario y 1.500 el nivel secundario. _x000a__x000a_📍 En los Establecimientos Penitenciarios de Bouwer, Cruz del Eje, Villa María, San Francisco, Río Cuarto y Villa Dolores funcionan el CENMA Saleme de Burnichon, el CENMA N° 215, el CENMA Cruz del Eje, el CENMA San Pedro, el CENMA San Francisco, el CENMA M.A.O, el CENMA N°73 Dr. A. Jauretche y sus Anexos; además de las escuelas primarias y CENPAs que brindan la educación primaria y secundaria para los jóvenes y adultos alojados en esos espacios carcelarios._x000a__x000a_📖 Por otra parte, en el Centro Socio Educativo Complejo Esperanza dependiente de la Secretaría de Niñez, Adolescencia y Familia (SeNAF), se trabaja en articulación con la oferta educativa del Programa de Inclusión para la Terminalidad de la Educación Secundaria y Formación Laboral (PIT) y con la Escuela Paulo Freire el nivel primaria._x000a__x000a_✨ Además, en cada una de las instituciones en contextos de encierro se implementan proyectos educativos y culturales con el objetivo de fortalecer la reflexión colectiva y la producción de conocimientos situados y de saberes propios del mundo del trabajo._x000a__x000a_#Cuchá #Educación"/>
    <s v="https://www.instagram.com/p/C8iM3ypxybL/"/>
    <x v="1"/>
    <n v="0"/>
    <x v="275"/>
    <x v="0"/>
    <x v="47"/>
    <m/>
    <n v="4635"/>
    <n v="265"/>
    <n v="24"/>
    <n v="2"/>
    <n v="9"/>
    <n v="2"/>
    <n v="300"/>
    <n v="6.4724919093851099E-2"/>
    <n v="19"/>
  </r>
  <r>
    <s v="18267184525169392"/>
    <s v="Se cumplen 24 años sin el “Potro” Rodrigo. Era el año 2000 y el cantante se encontraba en la cúspide de su carrera musical. Durante el verano, ofreció un concierto ante cien mil personas en Mar del Plata y logró un récord en el Luna Park con 13 presentaciones. 🎶 Realizando, a su vez, intensas rutinas de más de 20 shows por semana en discotecas, eventos y programas de televisión para promocionar su álbum: &quot;A 2000&quot;. _x000a__x000a_😥 Tristemente, la vida de Rodrigo se vio truncada en la madrugada del 24 de junio en un accidente automovilístico en la autopista Buenos Aires-La Plata. El músico venía de cantar en un boliche bailable de City Bell cuando la camioneta que conducía perdió el control, ocasionando su muerte y también la de  Fernando Olmedo, hijo del comediante Alberto Olmedo._x000a__x000a_🥂 Hoy brindamos para recordar al Potro Rodrigo y te compartimos las cinco canciones más escuchadas en Spotify_x000a__x000a_1- Ocho Cuarenta_x000a_2 - Amor Clasificado_x000a_3 - Lo mejor del amor_x000a_4 - Fuego y Pasión_x000a_5 - Qué Ironía_x000a__x000a_#Cuchá"/>
    <s v="https://www.instagram.com/p/C8nRN1hxty5/"/>
    <x v="1"/>
    <n v="0"/>
    <x v="276"/>
    <x v="2"/>
    <x v="205"/>
    <m/>
    <n v="1330"/>
    <n v="78"/>
    <n v="1"/>
    <n v="0"/>
    <n v="1"/>
    <m/>
    <n v="80"/>
    <n v="6.01503759398496E-2"/>
    <n v="18"/>
  </r>
  <r>
    <s v="18093992257440420"/>
    <s v="👏🏼 En Despeñaderos, a 50 kilómetros de la Ciudad de Córdoba, una novedosa iniciativa combina la acción contra el cambio climático con el abordaje integral de las violencias de género._x000a__x000a_♻️ &quot;Re Circular: Mujeres Resilientes&quot; es un emprendimiento en el que se reutilizan los deshechos plásticos de un elemento muy común en esta zona agropecuaria como son las silo bolsas. Con ellas se genera, a partir de un proceso de termofusión, una tela con la que se producen carteras, bolsos, billeteras, cartucheras, almohadones y otros objetos. Además, la iniciativa busca ser un espacio de contención y un ingreso económico para quienes participan, en este caso un grupo de mujeres víctimas de violencia de género._x000a__x000a_✅ Re Circular se gestó en Punto Mujer, un programa de acompañamiento para víctimas de violencia doméstica. En esas charlas surgieron algunas de las principales problemáticas compartidas por las víctimas: la imposibilidad de tener autonomía económica y la falta de espacios de socialización. Así, en el año 2022 el proyecto vio la luz. Para llegar a lo que es hoy, en una primera instancia hubo que capacitar a las participantes y esto se logró gracias a una articulación con la carrera de Diseño Industrial de la Universidad Nacional de Córdoba. La municipalidad aportó un galpón para el funcionamiento, ubicado a una cuadra y media del Punto Mujer local, y diversas máquinas: una plancha de calor, una máquina de coser industrial, una impresora 3D y una sublimadora. Hoy, los productos resilientes se comercializan en una tienda para emprendedoras que el municipio habilitó en el centro comercial Becerra, y también trabajan a pedido. _x000a__x000a_▶️ Si querés conocer más, lee la nota completa haciendo click en el link de la bio o ingresando a 👉 www.cucha.com.ar_x000a__x000a_#Cuchá #Inclusión #Género #Equidad #Ambiente #EconomíaCircular"/>
    <s v="https://www.instagram.com/p/C8pDoByxiT8/"/>
    <x v="1"/>
    <n v="0"/>
    <x v="277"/>
    <x v="3"/>
    <x v="335"/>
    <m/>
    <n v="2807"/>
    <n v="153"/>
    <n v="10"/>
    <n v="3"/>
    <n v="4"/>
    <n v="2"/>
    <n v="170"/>
    <n v="6.0562878517990699E-2"/>
    <n v="11"/>
  </r>
  <r>
    <s v="17957297879665980"/>
    <s v="En el marco del Día Internacional contra el Abuso de Drogas, el cual se conmemora cada 26 de junio, la Municipalidad de Córdoba llevarán a cabo la tercera edición de la expo #CórdobaPreviene. 💪_x000a__x000a_👉 Hasta el domingo 30 de junio se realizarán distintas actividades en diversos puntos de la ciudad, con una carpa principal en la plaza San Martín. En donde se expondrán stand informativos, muestras, juegos interactivos, conversatorios, talleres y números artísticos._x000a__x000a_💪 El objetivo es desarrollar diferentes iniciativas de promoción frente a la problemática de las adicciones para poder visibilizar las distintas alternativas de prevención, atención y asistencia que existen en la ciudad de Córdoba._x000a__x000a_▫️ Durante la semana participarán instituciones de salud, comunidades terapéuticas, movimientos sociales, las universidades, la iglesia, SEDRONAR y la subsecretaría de Salud Mental y Adicciones de la Municipalidad de Córdoba._x000a__x000a_👌 Si querés conocer la grilla completa de actividades podés ingresar a la web → cordoba.gob.ar/semana-de-la-prevencion-de-las-adicciones/_x000a__x000a_#Cuchá"/>
    <s v="https://www.instagram.com/p/C8p2nBJxZCW/"/>
    <x v="1"/>
    <n v="0"/>
    <x v="277"/>
    <x v="3"/>
    <x v="181"/>
    <m/>
    <n v="2641"/>
    <n v="116"/>
    <n v="15"/>
    <n v="0"/>
    <n v="4"/>
    <n v="1"/>
    <n v="135"/>
    <n v="5.1117001135933399E-2"/>
    <n v="18"/>
  </r>
  <r>
    <s v="17868470097135360"/>
    <s v="El programa de ajuste que lleva adelante el presidente Javier Milei comienza a mostrar indicios alarmantes para la economía del país. En lo que va del primer trimestre del año, el desempleo aumentó en 7,7% y la caída del PBI fue del 5,1%._x000a__x000a_Ambos indicadores fueron difundidos por el INDEC, dejando expuesto el “éxito” de la lucha contra la inflación. Aunque es cierta la caída y estancamiento de la inflación, los números del Producto Bruto Interno, sumado al creciente desempleo, muestran a las claras el fracaso del plan económico ultraliberal de Milei._x000a__x000a_Dos de los indicadores mas duros del informe,  son la caida en la construcción (19,7%) y en la industria manufacturera (13,7%). Sectores que representaron el mayor deterioro en el primer trimestre del año._x000a__x000a_Hay que resaltar que la baja en la inflación se debe, en gran parte, a la pérdida de los salarios reales y de las jubilaciones, producida tras la última devaluación del peso, en diciembre pasado. Esto provocó una estrepitosa caída del consumo, lo que generó, a su vez, más despidos y recesión. _x000a__x000a_Para leer la nota completa podés ingresar a www.cucha.com.ar o al link de la bio_x000a__x000a_#Cuchá"/>
    <s v="https://www.instagram.com/p/C8raEP9xs3e/"/>
    <x v="1"/>
    <n v="0"/>
    <x v="278"/>
    <x v="4"/>
    <x v="130"/>
    <m/>
    <n v="4324"/>
    <n v="168"/>
    <n v="14"/>
    <n v="2"/>
    <n v="3"/>
    <n v="1"/>
    <n v="187"/>
    <n v="4.3246993524514298E-2"/>
    <n v="9"/>
  </r>
  <r>
    <s v="18053816290638420"/>
    <s v="🚨 El comandante general Juan José Zuñiga intentó tomar la sede de gobierno del Estado Plurinacional de Bolivia, desplazándose en un tanque acompañado de vehículos militares en la plaza principal de La Paz. 🇧🇴_x000a__x000a_⚠️ El presidente Luis Arce condenó los intentos golpistas y convocó a los distintos sectores democráticos a movilizar y defender la democracia frente a los sectores que intentan desestabilizar al gobierno._x000a__x000a_📢 Por su parte, el ex presidente e histórico referente Evo Morales llamó a un paro general por tiempo indeterminado y al &quot;bloqueo de caminos&quot; para evitar &quot;que las Fuerzas Armadas violenten la democracia y amedrenten al pueblo&quot;._x000a__x000a_🌍 Distintos mandatarios y referentes a nivel mundial expresan su preocupación y rechazo ante este intento de golpe que afecta nuevamente al vecino país. Por el momento, ninguna autoridad del gobierno argentino se ha expresado al respecto."/>
    <s v="https://www.instagram.com/p/C8sYCPRR_NO/"/>
    <x v="0"/>
    <n v="0"/>
    <x v="278"/>
    <x v="4"/>
    <x v="336"/>
    <m/>
    <n v="1005"/>
    <n v="80"/>
    <n v="3"/>
    <n v="0"/>
    <n v="2"/>
    <m/>
    <n v="85"/>
    <n v="8.45771144278607E-2"/>
    <n v="18"/>
  </r>
  <r>
    <s v="17946270917817390"/>
    <s v="Javier Milei cumple hoy 200 días a cargo del poder ejecutivo nacional, inaugurando, como él mismo dice, el primer gobierno libertario de la historia en el mundo. De ese tiempo, ejerció efectivamente el mando en el país 160 días, ya que el resto estuvo viajando por el mundo. ✈️_x000a__x000a_¿Cómo viene este experimento a seis meses de gestión? Definitivamente, la característica más sobresaliente de este proceso es el alto nivel de confrontación que sostiene con amplios sectores de la oposición política a su gobierno. ⚡_x000a__x000a_Durante estos 200 días, la inflación ha alcanzado un 65%, el desempleo ha aumentado del 5.7% al 7.7%, y la pobreza y la indigencia han crecido notablemente. Además, ha realizado 9 viajes internacionales, acumulando 40 días fuera del país y recorriendo más de 191,000 km. 📊"/>
    <s v="https://www.instagram.com/p/C8t_4waNBTz/"/>
    <x v="0"/>
    <n v="0"/>
    <x v="279"/>
    <x v="5"/>
    <x v="337"/>
    <m/>
    <n v="9770"/>
    <n v="521"/>
    <n v="103"/>
    <n v="55"/>
    <n v="49"/>
    <n v="6"/>
    <n v="728"/>
    <n v="7.4513817809621297E-2"/>
    <n v="9"/>
  </r>
  <r>
    <s v="18052052434677440"/>
    <s v="ℹ️ Chau Papel, una campaña paradójica._x000a__x000a_📌 Hace unos días la Municipalidad de La Calera lanzó su iniciativa para dejar de imprimir, desde julio, los cedulones de agua y propiedad. La polémica se desató cuando para anunciar la medida, implementó una campaña publicitaría en la vía pública con gigantografías y entrega de folletos impresos en papel._x000a__x000a_💬 Ante las críticas, el intendente municipal, Fernando Rambaldi, salió a declarar que la campaña está realizada con “con papel reciclable y tintas ecológicas”. Además, agregó que “es finita en el tiempo” porque “durará apenas un par de meses”._x000a__x000a_#Cuchá #LaCalera"/>
    <s v="https://www.instagram.com/p/C8vEwGbRsTa/"/>
    <x v="0"/>
    <n v="0"/>
    <x v="279"/>
    <x v="5"/>
    <x v="219"/>
    <m/>
    <n v="4127"/>
    <n v="269"/>
    <n v="47"/>
    <n v="9"/>
    <n v="9"/>
    <m/>
    <n v="334"/>
    <n v="8.0930457959777102E-2"/>
    <n v="19"/>
  </r>
  <r>
    <s v="17919230615929110"/>
    <s v="▶️ A través de la Resolución 13/2024 publicada en el Boletín Oficial, el Ente Nacional de Comunicaciones (Enacom) terminó de liberar los precios de los servicios de telefonía fija, móvil, internet y televisión paga por cable o satélite. _x000a__x000a_🔎 Durante la pandemia de Covid-19 y la cuarentena que derivó en el teletrabajo y clases a distancia a nivel nacional, la por entonces gestión de Alberto Fernández declaró como servicios públicos esenciales a los servicios TIC y se arrogó la potestad de fijar los aumentos tarifarios mediante el Enacom. En dicho momento, las grandes empresas se habían presentado ante la justicia para solicitar la derogación de la medida._x000a__x000a_🌐 Con la nueva disposición, las empresas de telecomunicaciones recuperan la capacidad de fijar libremente sus precios, algo que el organismo regulador justifica como necesario para &quot;salvaguardar las reglas que permitan el desarrollo de un mercado en competencia&quot;._x000a__x000a_📝 En el comunicado se afirma que “esta libertad de precios también puede incentivar la inversión en mejoras de infraestructura y expansión de servicios, ya que los mayores ingresos obtenidos pueden ser reinvertidos en el desarrollo y modernización de las redes y tecnologías. En conjunto, estas medidas pueden impulsar la innovación y la calidad de los servicios ofrecidos, beneficiando a largo plazo tanto a las empresas del sector como a los consumidores mediante una mayor variedad y calidad de opciones disponibles”._x000a__x000a_#Cuchá #Telefonía #Internet #Cable #Enacom"/>
    <s v="https://www.instagram.com/p/C8wrN4XRbsw/"/>
    <x v="1"/>
    <n v="0"/>
    <x v="280"/>
    <x v="6"/>
    <x v="338"/>
    <m/>
    <n v="2055"/>
    <n v="37"/>
    <n v="26"/>
    <n v="8"/>
    <n v="0"/>
    <m/>
    <n v="71"/>
    <n v="3.4549878345498802E-2"/>
    <n v="10"/>
  </r>
  <r>
    <s v="18035156627072960"/>
    <s v="🔥 La situación en los Servicios de Radio y Televisión (SRT) de la Universidad Nacional de Córdoba se encuentra en un punto crítico desde marzo. Los trabajadores del histórico multimedio cordobés vienen enfrentando un duro ajuste que ha derivado en la falta de pago de aguinaldos y salarios, y agudiza la incertidumbre laboral de quienes se desempeñan en los medios universitarios. 📺📻_x000a__x000a_📣 En este marco, Francisco Leytes, delegado del Sindicato Argentino de Televisión (SATSAID), denunció que las autoridades del multimedio, representadas por Andrés Biga y Daniel Barraco, incumplieron su compromiso de pagar los aguinaldos, lo cual es un derecho fundamental de los trabajadores. A pesar de haber sido convocados a una reunión la semana pasada, los empleados no han visto una solución a sus problemas económicos. 🗣️_x000a__x000a_❗El conflicto, que ya lleva varios meses, se agudizó con la presentación de un Procedimiento Preventivo de Crisis (PPC) al Ministerio de Trabajo de Córdoba. Las autoridades del SRT han propuesto el despido de 80 trabajadores adicionales, lo que reduciría drásticamente la plantilla a solo un tercio de los empleados que tenía la empresa en febrero. Además, con los retiros voluntarios, el personal se redujo en un 50%, lo que obliga a los operadores a trabajar turnos dobles sin descansos adecuados. Esta precarización laboral se suma a la crisis general que enfrenta el sector público en Córdoba, donde los despidos y recortes salariales están a la orden del día. ✂️_x000a__x000a_🎙️ Hoy, los trabajadores realizaron una asamblea en vivo transmitida por Canal 10 y Radio Universidad, donde expusieron la gravedad de su situación y llamaron a la comunidad universitaria y a la sociedad cordobesa a apoyarlos en su lucha. 📡🎙️ La continuidad de este conflicto pone en riesgo no solo las condiciones laborales de los empleados, sino también la calidad de los servicios que presta el multimedio universitario, un pilar de información y cultura en Córdoba."/>
    <s v="https://www.instagram.com/p/C85dzbgxGvA/"/>
    <x v="1"/>
    <n v="0"/>
    <x v="281"/>
    <x v="2"/>
    <x v="24"/>
    <m/>
    <n v="5085"/>
    <n v="490"/>
    <n v="43"/>
    <n v="20"/>
    <n v="6"/>
    <n v="3"/>
    <n v="559"/>
    <n v="0.109931170108161"/>
    <n v="20"/>
  </r>
  <r>
    <s v="18051167272687920"/>
    <s v="✅ En el marco del 451° aniversario de la fundación de la ciudad de Córdoba, surgió la iniciativa “Viva la Ciudad” que se llevará adelante el lunes, miércoles y viernes, para celebrar para celebrar la historia y presente de la ciudad, poniendo en escena una serie de proyectos culturales, científicos y tecnológicos que funcionan en los Parques Educativos._x000a__x000a_▶ Se realizarán exposiciones, clases abiertas y demostraciones de: coro, orquesta, tango, lecturas, ritmos, entre otras propuestas. Los vecinos y vecinas podrán participar gratuitamente de las jornadas._x000a__x000a_🔎 Uno de los objetivos principales de “Viva la Ciudad” es fomentar la participación activa de los ciudadanos en el desarrollo cultural y científico de Córdoba. Al llevar estas actividades a espacios públicos, se busca derribar barreras y acercar el conocimiento y la cultura a todos los rincones de la ciudad. _x000a__x000a_📌 En la agenda de actividades se destacan: _x000a_- Lunes: “Tango y Folklore en el Palacio”. A las 16hs en las escalinatas del Palacio Municipal. Demostración y clase de danza abierta a los vecinos y vecinas, con la participación de los talleres de Tango y Folklore de_x000a__x000a_- Miércoles: “Bailemos en la Plaza San Martín”. De 12 a 13:30hs. Participan grupos de danzas de los Parques Educativos Sureste, PE Estación Flores y PE Sur._x000a__x000a_- “Lecturas en el Mercado”. De 12 a 13:30 hs. Vecinos y vecinas de Marqués Anexo comparten lecturas junto al proyecto “Biblioteca Itinerante” del PE Norte._x000a__x000a_- Viernes: “Master Class de Ritmos”. De 17 a 18:30hs en la Plaza de la Intendencia. Participan profes, vecinos y vecinas de los Parques Educativos Sureste, Sur, Noroeste, Norte y Este._x000a__x000a_- “Patín en la Supermanzana”. De 17 a 18:30hs en la Supermanzana de calle Caseros. Clase abierta para toda la comunidad junto a vecinos y vecinas que participan de la disciplina en el PE Noroeste._x000a_ _x000a_#Cuchá #ParquesEducativos #DíaDeCórdoba #6DeJulio"/>
    <s v="https://www.instagram.com/p/C84xFv0PFge/"/>
    <x v="1"/>
    <n v="0"/>
    <x v="281"/>
    <x v="2"/>
    <x v="339"/>
    <m/>
    <n v="1434"/>
    <n v="58"/>
    <n v="1"/>
    <n v="0"/>
    <n v="2"/>
    <n v="1"/>
    <n v="61"/>
    <n v="4.2538354253835398E-2"/>
    <n v="13"/>
  </r>
  <r>
    <s v="18052626757678992"/>
    <s v="🔎 A través del decreto 552/2024, publicado en el Boletín Oficial, el Gobierno Nacional confirmó el bono de $70.000 para Jubilados en julio. Además, las jubilaciones en general tendrán un ajuste del 4,2% correspondiente a la inflación de mayo._x000a__x000a_✔ Este reajuste alcanzará a todos los ingresos del régimen general y a las prestaciones no contributivas, como la Pensión Universal para el Adulto Mayor (PUAM), que equivale al 80% del haber mínimo._x000a__x000a_📌 El presidente Javier Milei había anticipado la semana pasada que el bono a los jubilados quedaba en revisión de acuerdo a la situación fiscal. Por su parte, el bono mantiene el valor de $70.000 desde marzo y aún no fue actualizado._x000a__x000a_▶ Mientras tanto, en el Congreso se continúa debatiendo una nueva fórmula de actualización de las jubilaciones, que el Ejecutivo ya anticipó que vetará en caso que sea sancionada._x000a__x000a_#Cuchá"/>
    <s v="https://www.instagram.com/p/C84YevdOPwC/"/>
    <x v="1"/>
    <n v="0"/>
    <x v="281"/>
    <x v="2"/>
    <x v="92"/>
    <m/>
    <n v="824"/>
    <n v="23"/>
    <n v="0"/>
    <n v="0"/>
    <n v="0"/>
    <m/>
    <n v="23"/>
    <n v="2.7912621359223299E-2"/>
    <n v="10"/>
  </r>
  <r>
    <s v="18082336000485672"/>
    <s v="📣 ¡Ya está abierta la votación para otorgar el premio Jerónimo de la Gente 2024! Vecinos y vecinas podrán optar entre cinco organizaciones locales destacadas por su compromiso social y acciones humanitarias: el emprendimiento autosostenible Masamano, el servicio educativo terapéutico Fundación Faros, el grupo de acompañamiento Lupus Argentina, la asociación civil La Casita Trans y el colectivo musical Fuerza Mayor._x000a__x000a_ℹ️ La elección está abierta hasta el viernes 5 de julio al mediodía a través de la web 👉 https://premiosjeronimo.cordoba.gob.ar/. El premio se entregará el viernes 5 de julio por la noche, en la víspera del aniversario de La Docta._x000a__x000a_✅ Conocé a los 5 nominados_x000a__x000a_- Masamano es una pastelería “gourmet” creada en 2021 que brinda trabajo mayormente a personas con síndrome de down, impulsada desde la Fundación Empate. Uno de sus productos estrella es una variedad de alfajores de gran calidad que se pueden adquirir por redes sociales._x000a__x000a_- Fundación Faros es un espacio integrador surgido en 2003 que acompaña el desarrollo de niñas, niños y jóvenes con discapacidad motora y cognitiva de distintos grados. Funciona como un servicio educativo terapéutico y apoya también a las familias desde un abordaje interdisciplinario._x000a__x000a_- Lupus Argentina se ocupa desde 2012 a apoyar a las personas diagnosticadas con Lupus, una enfermedad autoinmunitaria sin cura que afecta principalmente a mujeres entre 15 y 55 años. A su vez, la ONG se encarga de la contención de los familiares y busca concientizar sobre las complejidades de la vida con lupus._x000a__x000a_- La Casita Trans es una asociación civil de acompañamiento en los procesos de construcción y expresión identitaria de personas trans y no binarias a lo largo de toda su vida. Cuenta con un equipo interdisciplinario, capacitaciones, encuentros y conversatorios permanentes._x000a__x000a_- Fuerza Mayor es un colectivo musical de percusionistas entre 60 y 88 años que aman la música y comparten su arte en distintos espectáculos. Lejos del estereotipo de adultos mayores inactivos, la “banda” se formó en 2015 como una expresión de vida y está compuesta casi totalmente por mujeres._x000a__x000a_#Cuchá"/>
    <s v="https://www.instagram.com/p/C869oqJR9y3/"/>
    <x v="1"/>
    <n v="0"/>
    <x v="282"/>
    <x v="3"/>
    <x v="29"/>
    <n v="2956"/>
    <n v="2285"/>
    <n v="65"/>
    <n v="2"/>
    <n v="0"/>
    <n v="3"/>
    <m/>
    <n v="70"/>
    <n v="3.06345733041576E-2"/>
    <n v="10"/>
  </r>
  <r>
    <s v="17935233176854050"/>
    <s v="La localidad de Santa Catalina Holmberg prepara para el próximo 7 de julio la “Maratón por la Independencia”, un evento que no solo conmemora una fecha patria, sino que también pretende fomentar la actividad física y la integración de la comunidad._x000a__x000a_La maratón será la primera en celebrarse en la localidad para conmemorar el Día de la Independencia, marcando un hito en el calendario deportivo regional. Comenzará a las 10 frente a la Municipalidad de Santa Catalina. Habrá dos distancias en la carrera: una participativa de 3 kilómetros y una competitiva de 9 kilómetros. Las categorías estarán divididas en grupos de 5 en 5 años, comenzando de 18 a 24 años y terminando en 65 años en adelante. Además, a las 11.00 horas se llevará a cabo una caminata inclusiva destinada a niños, adolescentes, adultos mayores y mascotas._x000a__x000a_La inscripción se realiza de manera online y puede accederse a través del Instagram oficial de la Municipalidad (@munisantacatalina). _x000a__x000a_#Cuchá #Deportes #Maratón #Holmberg #SantaCatalina"/>
    <s v="https://www.instagram.com/p/C87-H3JRvRm/"/>
    <x v="1"/>
    <n v="0"/>
    <x v="282"/>
    <x v="3"/>
    <x v="56"/>
    <n v="1044"/>
    <n v="803"/>
    <n v="17"/>
    <n v="0"/>
    <n v="0"/>
    <n v="0"/>
    <m/>
    <n v="17"/>
    <n v="2.11706102117061E-2"/>
    <n v="19"/>
  </r>
  <r>
    <s v="17978563160581250"/>
    <s v="Del 5 al 28 de julio, el Observatorio Astronómico de Córdoba (OAC) y la Estación Astrofísica de Bosque Alegre (EABA) ofrecerán una serie de actividades para descubrir el fascinante mundo de la astronomía. Estas propuestas educativas, lúdicas y recreativas están diseñadas para toda la familia._x000a__x000a_🌠 Estación Astrofísica de Bosque Alegre:_x000a__x000a_Visitas diurnas: Todos los días de 10.30 a 13 y de 15.30 a 18. Costo: $2000 adultos, $1500 menores de 12 años y jubilados._x000a__x000a_Visitas nocturnas: Viernes y sábados, previa inscripción por correo electrónico en eaba.reservas@unc.edu.ar. Costo: $3000 adultos, $2000 menores y jubilados._x000a__x000a_🔭 Observatorio Astronómico de Córdoba:_x000a__x000a_Actividades gratuitas: Viernes y sábados de 19 a 22. Incluye recorrido por el museo, visita al edificio histórico y observación del cielo (según condiciones meteorológicas)._x000a__x000a_#VacacionesDeInvierno #UNC #ObservatorioAstronómico"/>
    <s v="https://www.instagram.com/p/C89YHdQx5bM/"/>
    <x v="1"/>
    <n v="0"/>
    <x v="283"/>
    <x v="4"/>
    <x v="340"/>
    <n v="10210"/>
    <n v="8599"/>
    <n v="396"/>
    <n v="271"/>
    <n v="5"/>
    <n v="90"/>
    <n v="34"/>
    <n v="762"/>
    <n v="8.8614955227351994E-2"/>
    <n v="8"/>
  </r>
  <r>
    <s v="17993550761496010"/>
    <s v="🏟️ El Club Atlético Belgrano continúa con su masterplan de infraestructura para la ampliación, modernización y puesta en valor del Estadio Julio César Villagra. En sintonía con ello, siguen avanzando las obras para completar la Tribuna Cuellar._x000a__x000a_🔵 Esta semana se firmó el acuerdo con Tecno Fundaciones, para poner en marcha la ejecución de las 16 fundaciones necesarias sobre las que se sostendrá la tribuna. Lo que se suma a la adquisición de los terrenos y el 100% de las gradas fabricadas por Astori, que ya se encuentran pagas._x000a__x000a_🏗️ Una vez que Tecno Fundaciones termine su parte, en un lapso aproximado de cuarenta y cinco días, será el turno para que Astori comience con la edificación que dará lugar a más de 2500 personas. Además, se sumarán seis palcos nuevos en el sector. Por lo que el Gigante de Alberdi pasará a tener un aforo superior a los 38.000 espectadores, consolidándose como el más grande de un club de la provincia._x000a__x000a_#Cuchá #Belgrano #Alberdi"/>
    <s v="https://www.instagram.com/p/C8-hrDERJ7s/"/>
    <x v="1"/>
    <n v="0"/>
    <x v="283"/>
    <x v="4"/>
    <x v="83"/>
    <n v="3726"/>
    <n v="2765"/>
    <n v="217"/>
    <n v="5"/>
    <n v="2"/>
    <n v="1"/>
    <m/>
    <n v="225"/>
    <n v="8.1374321880650996E-2"/>
    <n v="19"/>
  </r>
  <r>
    <s v="17883771597011860"/>
    <s v="En la madrugada del 4 de julio de 1976, en el elegante barrio de Belgrano, cinco sacerdotes católicos fueron asesinados en la Iglesia de San Patricio, la casa parroquial de los palotinos. Cinco personas habían irrumpido en el edificio de la calle Estomba, hicieron arrodillar a tres curas y dos seminaristas en el living, les ataron las manos, les vendaron los ojos y los acribillaron con veintiocho disparos. En la alfombra del pasillo dejaron escrito: “Estos zurdos murieron por ser adoctrinadores de mentes vírgenes y son MSTM”, en alusión al Movimiento de Sacerdotes para el Tercer Mundo. _x000a__x000a_Alfredo Leaden, Alfredo Kelly, Pedro Duffau, Salvador Barbeito y Emilio Barletti eran miembros de la Congregación Palotina. Unos días antes, el padre Kelly había dado una de sus más encendidas homilías, que trascendería con el nombre de “El sermón de las cucarachas” y donde hacía alusión a la importancia de comprometerse en aquel contexto de terrorismo de Estado. Allí, denunció públicamente a vecinos del barrio de Belgrano, acusándolos de quedarse con muebles y objetos rematados de personas desaparecidas._x000a__x000a_Sus cuerpos fueron encontrados por Rolando Savino, un joven de 16 años que tocaba el órgano en las misas. En un primer momento, el gobierno militar intentó atribuirle el crimen a grupos subversivos, como señalan los partes de prensa publicados por diarios como Clarín y La Nación, pero la hipótesis rápidamente se cayó. Años más tarde, Videla reconocería el crimen diciendo que la masacre de los palotinos “fue un acto de torpeza tremenda”._x000a__x000a_En 2005, Jorge Bergoglio, arzobispo de Buenos Aires, impulsó la beatificación de los cinco palotinos y la apertura de la causa de martirio, que aún se mantiene en la fase diocesana. Conocía a los protagonistas: había sido el confesor del padre “Alfie” Kelly y semanas después de la masacre publicó un duro editorial en una revista jesuita, con el título “Testimonio de la sangre”, en el que condenaba el ataque._x000a__x000a_48 años después el caso permanece impune. El caso fue mencionado en la megacausa ESMA en 2005 pero las principales pesquisas señalarían que fueron miembros de la Policía Federal y no de la Armada los perpretadores del crimen. _x000a__x000a_#Cuchá"/>
    <s v="https://www.instagram.com/p/C9AG4GBxjBM/"/>
    <x v="1"/>
    <n v="0"/>
    <x v="284"/>
    <x v="5"/>
    <x v="92"/>
    <n v="5495"/>
    <n v="4469"/>
    <n v="208"/>
    <n v="39"/>
    <n v="8"/>
    <n v="16"/>
    <n v="1"/>
    <n v="271"/>
    <n v="6.0639964197807102E-2"/>
    <n v="10"/>
  </r>
  <r>
    <s v="18111962194386088"/>
    <s v="Se trata de una iniciativa del gobierno de la provincia de Córdoba en articulación con la Cámara de Librerías, Papelerías y Afines del Centro de la República. 📒 La propuesta tiene como objetivo fomentar el desarrollo de la imaginación y la creativid de los niños, niñas y adolescentes._x000a__x000a_📚 Desde el 5 al 21 de julio, la Feria Infantil del Libro abrirá sus puertas para recibir a toda la familia. Habrá stands, música en vivo, talleres creativos, títeres, teatro y encuentro con ilustradores y autores. _x000a__x000a_🎭 La apertura del evento se realizará a las 19 hs del viernes con el show de “Frazada (afecciones-emociones)”, ganadora del premio de intervenciones urbanas de la Subdirección de Artes Escénicas de la Agencia Córdoba Cultura._x000a__x000a_📅 Todas las actividades se realizan en el Centro Cultural Córdoba, ubicado en Av. Poeta Lugones 401, de lunes a sábado de 14 a 20 y domingos de 11 a 20 horas. Podes ver la grilla completa en la web www.cultura.cba.gov.ar_x000a__x000a_#Cuchá"/>
    <s v="https://www.instagram.com/p/C9BB2F_Rse7/"/>
    <x v="1"/>
    <n v="0"/>
    <x v="284"/>
    <x v="5"/>
    <x v="181"/>
    <n v="1834"/>
    <n v="1483"/>
    <n v="71"/>
    <n v="11"/>
    <n v="0"/>
    <n v="3"/>
    <m/>
    <n v="85"/>
    <n v="5.7316250842886003E-2"/>
    <n v="18"/>
  </r>
  <r>
    <s v="17919800102938590"/>
    <s v="🗺 Para quienes buscan alejarse de los lugares más concurridos y descubrir rincones especiales durante las vacaciones de julio, les compartimos tres rincones ideales para disfrutar de la naturaleza, los paisajes y un poco de aventura._x000a__x000a_🌄 Pueblo Escondido_x000a__x000a_Ubicado al pie del Cerro Áspero, en el límite con San Luis, Pueblo Escondido es un pequeño poblado minero que data del siglo XIX. Abandonado en 1969 y restaurado en 1995, este lugar ofrece una experiencia única de turismo aventura. Se puede acceder desde Merlo, San Luis, por caminos en buen estado hasta el filo de la montaña, seguido de un sendero a pie. Este destino permite disfrutar de un microclima, ríos y cascadas ocultas, rodeados de la tranquilidad y la belleza natural de la región._x000a__x000a_🌳 El Hueco en Traslasierra_x000a__x000a_El Hueco es un bosque centenario de tabaquillos ubicado en la Quebrada de Los Molles, en el Valle de Traslasierra. Este lugar alberga algunos de los tabaquillos más antiguos y grandes de la provincia, con más de 300 años y hasta 15 metros de altura. Para llegar, se debe registrar al comienzo del sendero en Los Molles y emprender una caminata de 12 km de alta dificultad, que lleva de 4 a 6 horas de ascenso. El sendero ofrece vistas increíbles, una frondosidad única y un arroyo que lo recorre, haciendo de este bosque un escenario mágico y misterioso._x000a__x000a_🏞️ San Miguel de los Ríos en Calamuchita_x000a__x000a_A 8 km de Yacanto de Calamuchita, San Miguel de los Ríos es un tesoro escondido ideal para desconectarse y estar en pleno contacto con la naturaleza. Este lugar ofrece actividades como trekking, cabalgatas, pesca deportiva de truchas y el ascenso al cerro Champaquí. Además, se puede visitar la Estancia San Miguel, un sitio histórico con ruinas jesuíticas y viñedos artesanales. Desde la estancia se organiza una caminata a Las Tres Cascadas del Río Tabaquillo, un paraje virgen con una olla natural maravillosa._x000a__x000a_#Córdoba #SierrasDeCórdoba #Turismo #Aventura #Naturaleza #VacacionesDeInvierno"/>
    <s v="https://www.instagram.com/p/C9DsSNai4uP/"/>
    <x v="0"/>
    <n v="0"/>
    <x v="285"/>
    <x v="6"/>
    <x v="341"/>
    <n v="3744"/>
    <n v="2392"/>
    <n v="126"/>
    <n v="31"/>
    <n v="0"/>
    <n v="42"/>
    <n v="1"/>
    <n v="199"/>
    <n v="8.3193979933110396E-2"/>
    <n v="19"/>
  </r>
  <r>
    <s v="18061567528581368"/>
    <s v="🚗 La producción automotriz cayó un 40,2% en el mes de junio en relación al mismo mes de 2023, su peor marca desde el año de la cuarentena por la pandemia de COVID. Es el quinto mes consecutivo en que una de las principales industrias argentinas retrocede en volumen de producción, y la tendencia se ha profundizado mes a mes desde enero._x000a__x000a_🚙 La producción automotriz del mes de junio alcanzó las 32.029 unidades, un 40,2% por debajo de las 53.522 unidades ensambladas en junio de 2023. En tanto el acumulado del primer semestre de 2024 asciende a 216.736 unidades, un 26,7% por debajo que las 295.777 del mismo periodo del año pasado. Los datos corresponden al relevamiento mensual de la Asociación de Fábricas de Automotores (Adefa)._x000a__x000a_🏭 Si se deja afuera el año de la pandemia, el dato de producción de junio de 2024 es el segundo más bajo en dos décadas, hay que remontarse hasta el año 2005 para encontrar un junio peor en materia de producción automotriz. El año récord de producción sigue siendo 2011, cuando la industria argentina produjo 828.771 unidades, su máxima marca en la historia._x000a__x000a_#Cuchá"/>
    <s v="https://www.instagram.com/p/C9C3GceuTtD/"/>
    <x v="1"/>
    <n v="0"/>
    <x v="285"/>
    <x v="6"/>
    <x v="306"/>
    <n v="821"/>
    <n v="612"/>
    <n v="21"/>
    <n v="1"/>
    <n v="0"/>
    <n v="0"/>
    <m/>
    <n v="22"/>
    <n v="3.5947712418300602E-2"/>
    <n v="11"/>
  </r>
  <r>
    <s v="17890451492979460"/>
    <s v="🎼 El reconocido grupo santafesino de música para las infancias y flamante ganador del Premio Gardel a Mejor Álbum de Música Infantil, vuelve a Córdoba el próximo Miércoles 10 de Julio para disfrutar las vacaciones de invierno en familia._x000a__x000a_🎹 Canticuénticos cuenta con más de 15 años de trayectoria, han recorrido América Latina y España, realizando más de 2.000 shows en vivo con una propuesta original, que  combina diversión con emociones profundas, convocando a toda la familia para cantar, jugar y bailar a través de la música en vivo, el humor, la poesía y la emoción._x000a__x000a_🔊 “Queremos mostrarles a los niños y niñas de todo el mundo, cuánta riqueza hay en los ritmos folklóricos latinoamericanos, un gran tesoro que quisiéramos poner a su alcance, para que los acompañe toda la vida.” dicen desde el grupo. Algunos de los éxitos que se cantan y bailan en jardines de infantes, escuelas o por las miles de visualizaciones que tienen en su canal de YouTube son “La cumbia del monstruo”, “El mamboretá”, “Noni noni”, “Bate con la cucharita”, “Santo remedio” o “La murga del monstruo”._x000a__x000a_✅ En Córdoba presentarán dos funciones el próximo 10 de julio en el Teatro Real (San Jerónimo 166). La primera será a las 16hs y la segunda a las 18:30hs. Las entradas están disponibles en las boleterías del Teatro y por Autoentrada. Menores de 2 años no pagan entrada._x000a__x000a_#Cuchá #Canticuénticos"/>
    <s v="https://www.instagram.com/p/C9I2kB3xN1g/"/>
    <x v="1"/>
    <n v="0"/>
    <x v="286"/>
    <x v="1"/>
    <x v="33"/>
    <n v="2767"/>
    <n v="2164"/>
    <n v="73"/>
    <n v="10"/>
    <n v="1"/>
    <n v="0"/>
    <m/>
    <n v="84"/>
    <n v="3.8817005545286498E-2"/>
    <n v="19"/>
  </r>
  <r>
    <s v="17933362502856500"/>
    <s v="📻 El director de Radio Nacional, Héctor Cavallero, comunicó el pasado viernes que las 49 emisoras del interior del país deberán retransmitir espacios producidos en LRA1, Buenos Aires. Esto implica el levantamiento de la programación local. Para el caso de LRA7 Nacional Córdoba, el informativo local &quot;Nacional Informa&quot; será reemplazado por el envío porteño “Ramos Generales”._x000a__x000a_🗣️ La Federación Argentina de Trabajadores de Prensa, expresó mediante un comunicado: &quot;Desde Fatpren y sus sindicatos de base repudiamos esta decisión porque atenta contra el carácter federal de la radio pública. La programación local de cada emisora garantiza que se informe según lo que ocurre en cada lugar, que se escuchen todas las voces en todo el país, que se fomenten la cultura y las economías regionales, y que se promuevan derechos y la identidad de nuestro pueblo en cada uno de los rincones de la Patria&quot;._x000a__x000a_🚨 La intervención de Radio Televisión Argentina Sociedad del Estado (RTA-SE) ha intensificado la incertidumbre que ya enfrentan los trabajadores de la radio pública. Inicialmente, la amenaza de cierre, seguida por el desfinanciamiento, la rescisión de contratos y las continuas presiones sobre el personal en las diversas emisoras distribuidas por todas las provincias argentinas, han contribuido a un clima de inestabilidad y preocupación."/>
    <s v="https://www.instagram.com/p/C9KaG0JR1O7/"/>
    <x v="1"/>
    <n v="0"/>
    <x v="287"/>
    <x v="2"/>
    <x v="82"/>
    <n v="12987"/>
    <n v="10287"/>
    <n v="269"/>
    <n v="79"/>
    <n v="28"/>
    <n v="9"/>
    <n v="3"/>
    <n v="385"/>
    <n v="3.7425877320890401E-2"/>
    <n v="10"/>
  </r>
  <r>
    <s v="18049174072760928"/>
    <s v="🏆 La Municipalidad de Córdoba celebró la 32° edición de los Premios Jerónimo, en el marco del 451° aniversario de la ciudad. La ceremonia tuvo lugar en el Teatro Comedia, y con una votación récord, se eligió al Jerónimo de la Gente. _x000a__x000a_🍬 Encabezada por el intendente Daniel Passerini, la edición de este año destacó a la fábrica de alfajores artesanales Masamano como la gran ganadora de la jornada. Este emprendimiento, creado en 2021 dentro de los talleres de inclusión laboral de la Fundación Empate, cuenta con un equipo de trabajo compuesto por nueve personas, cinco de ellas con síndrome de Down. _x000a__x000a_⚽ En la categoría Pyme/inclusión, se reconoció a &quot;No se mancha&quot;, un emprendimiento que nace de la creatividad y la pasión de un grupo de jóvenes de la economía popular. Con la llegada de la pandemia y la necesidad de contar con un trabajo digno, estos jóvenes, impulsados por su amor al fútbol, decidieron fabricar sus propias pelotas, alcanzando una producción de hasta 200 unidades mensuales._x000a__x000a_🎤 El cuarteto también vivió una noche especial, con el reconocimiento a Chévere y a uno de sus cantantes icónicos: el Toro Quevedo. _x000a__x000a_🌟El “Jerónimo in Memoriam” fue otorgado a Edgar Odierna, un bioquímico del Hospital de Niños que se vestía de payaso para sacarle una sonrisa a los pequeños pacientes; Otilia Argañaraz, referente central de Abuelas de Plaza de Mayo filial Córdoba; y la locutora y periodista Clidy Suárez. _x000a__x000a_🏅 Además, recibieron su distinción La Voz del Interior y el Hospital de Niños, por su aporte a la comunidad de Córdoba, junto a deportistas, médicos y emprendedores destacados de la ciudad. _x000a__x000a_#PremiosJerónimo"/>
    <s v="https://www.instagram.com/p/C9LjjZlR8x8/"/>
    <x v="0"/>
    <n v="0"/>
    <x v="287"/>
    <x v="2"/>
    <x v="342"/>
    <n v="2049"/>
    <n v="1247"/>
    <n v="37"/>
    <n v="1"/>
    <n v="1"/>
    <n v="0"/>
    <m/>
    <n v="39"/>
    <n v="3.1275060144346403E-2"/>
    <n v="20"/>
  </r>
  <r>
    <s v="17882863278083090"/>
    <s v="📣 El Centro de Excelencia en Productos y Procesos (CEPROCOR) anunció la apertura de la convocatoria para su Programa Tecnobecas 2024, dirigido a profesionales recién egresados y estudiantes del último año de carrera. Los candidatos deben presentar su título de grado o un certificado analítico actualizado._x000a__x000a_🔎 El objetivo de las Tecnobecas es fomentar la formación profesional en actividades científicas, tecnológicas y de gestión, bajo la supervisión de directores expertos. Pueden aplicar al Programa profesionales de las siguientes áreas: Biología, Bioquímica, Biotecnología, Bromatología, Ciencias Químicas, Farmacia, Ingeniería Química, Licenciatura en Alimentos, Licenciatura en Nutrición, Licenciatura en Química, Materiales, Microbiología, Química de los Alimentos, Química Industrial, Tecnicatura Superior en Industria Alimentaria y carreras afines._x000a__x000a_ℹ️ Las prácticas se llevarán a cabo en las sedes del CEPROCOR en la Ciudad de Córdoba (calle Álvarez de Arenales 180) o en el Complejo Santa María de Punilla. Dependiendo de la disciplina de conocimiento, los becarios podrán realizar rotaciones internas para ampliar sus áreas de práctica. El programa iniciará el 1° de septiembre de 2024, con una duración de doce meses y un horario de 30 horas semanales, de lunes a viernes entre las 8:00 y las 16:00 horas. Los becarios recibirán un estipendio mensual de $300.000, además de un seguro de cobertura de riesgos en el lugar de las prácticas. Aquellos que se desempeñen en el Complejo Santa María de Punilla dispondrán de transporte gratuito desde la sede de la Ciudad de Córdoba y de vuelta._x000a__x000a_#Cuchá #Ciencia #Ceprocor"/>
    <s v="https://www.instagram.com/p/C9NAO1Sx6-4/"/>
    <x v="1"/>
    <n v="0"/>
    <x v="288"/>
    <x v="3"/>
    <x v="119"/>
    <n v="3713"/>
    <n v="2946"/>
    <n v="68"/>
    <n v="17"/>
    <n v="0"/>
    <n v="6"/>
    <n v="1"/>
    <n v="91"/>
    <n v="3.0889341479972798E-2"/>
    <n v="10"/>
  </r>
  <r>
    <s v="18438649612051672"/>
    <s v="📉 El Panel de industrias lácteas presentó un informe con la comparación interanual del consumo de lácteos para mayo, que muestra una disminución en volumen del 11,4% y del 11,3% en litros de leche equivalentes. En otra mirada, el Balance Lácteo que dispone de los valores de producción, existencias, importaciones y exportaciones con información oficial, calcula por diferencia el consumo. De este modo, para los primeros cinco meses del 2024 determinó una caída de consumo doméstico total del 18% y del 20% en el consumo per cápita, siempre medido en litros de leche equivalentes_x000a__x000a_📌 Para los quesos, el principal rubro de destino de elaboración y comercialización de productos, se da una situación de caída más atenuada donde se prioriza por precio, al peso (fraccionados) y con prevalencia de productos más commodities (cremoso, barra y duros “frescos”) que especialidades._x000a__x000a_✔️ Los productos con mayor valor agregado son los que más sufren el retroceso en ventas por la fuerte retracción del poder adquisitivo, especialmente de los sectores medios._x000a__x000a_🔎 Ante el derrumbe del consumo, las exportaciones sostienen al sector lácteo. En la comparación interanual han subido aproximadamente un 10%, debido al nuevo escenario en la política económica, con libertad de precios en el mercado interno y sin derechos de exportación._x000a__x000a_#Cuchá #Lácteos"/>
    <s v="https://www.instagram.com/p/C9N9__0R1qn/"/>
    <x v="1"/>
    <n v="0"/>
    <x v="288"/>
    <x v="3"/>
    <x v="49"/>
    <n v="1732"/>
    <n v="1349"/>
    <n v="35"/>
    <n v="0"/>
    <n v="0"/>
    <n v="0"/>
    <m/>
    <n v="35"/>
    <n v="2.5945144551519601E-2"/>
    <n v="19"/>
  </r>
  <r>
    <s v="18025398224238352"/>
    <s v="El intendente Eduardo Accastello presentó el Programa “Fondo de Garantías para Alquileres” (FO.GA.AL) a representantes de inmobiliarias de la ciudad.  Una iniciativa de vanguardia que es una propuesta de articulación público-privada con el objetivo de dar respuesta a las necesidades de cumplir con los requisitos de alquiler en el mercado inmobiliario local. &quot;Nos preocupa tener en Villa María a muchas familias que no pueden alquilar, por eso desde el Estado Municipal vamos a acompañar con la garantía necesaria. Hay muchas historias de vida, de familias enteras que necesitan una mano y estamos para eso, para mejorar la calidad de vida de los vecinos&quot;, declaró Accastello._x000a__x000a_La constitución del Fondo de Inversión se realiza por medio de dos bancos, Bancor y Santander, y las características del programa tienen que ver con el aval para su ejecución en cualquier instancia del contrato, con un tope de ejecución repartido en dos meses. La actualización se realizará con base en la indicación del contrato y la causal de ejecución deberá ser por mora en el pago, refacciones o pintura._x000a__x000a_Durante el encuentro, Accastello afirmó: “Dijimos que íbamos a estar cerca de las familias que tienen una problemática a la hora de alquilar. Y en este programa, ustedes tienen un rol clave. Son quienes están cara a cara con el vecino cuando aparece esa necesidad”._x000a__x000a_Mientras que por el otro lado, el secretario general de la delegación Villa María del Colegio Profesional de Inmobiliarios, Carlos Colmenares, agregó: “Es muy importante difundir este Fondo de Garantías para Alquileres. Fue una reunión muy productiva”._x000a__x000a_Entre los requisitos para acceder al programa se cuentan el de ser mayor de edad, tener capacidad para contratar, poseer DNI, residir en la ciudad desde hace tres años, no contar con antecedentes financieros desfavorables ni encontrarse en el Registro de Deudores Alimentarios, no ser propietario de otro inmueble disponible para vivienda, entre otras. Para obtener más información, los interesados pueden comunicarse por WhatsApp al 3534061806 o por correo electrónico fondodegarantias.imv@gmail.com._x000a__x000a_#Cuchá #Alquileres #VillaMaría"/>
    <s v="https://www.instagram.com/p/C9Pme93Rkk2/"/>
    <x v="1"/>
    <n v="0"/>
    <x v="289"/>
    <x v="4"/>
    <x v="343"/>
    <n v="7028"/>
    <n v="5589"/>
    <n v="407"/>
    <n v="57"/>
    <n v="6"/>
    <n v="14"/>
    <m/>
    <n v="484"/>
    <n v="8.6598675970656597E-2"/>
    <n v="10"/>
  </r>
  <r>
    <s v="18445479532045072"/>
    <s v="Desde el 16 hasta el 21 de julio, el Museo de la Industria y alrededores se llenarán de creatividad con el Festival de Diseño Córdoba, celebrando su décima edición. 🎉_x000a__x000a_Bajo el lema &quot;Cultura que potencia&quot;, este año el festival se destaca por su enfoque en la accesibilidad, inclusión y diversidad. El evento contará con actividades lúdicas e interactivas para los más pequeños, un área gastronómica, y exhibiciones de trabajos académicos y profesionales en diseño. También habrá un escenario artístico con shows musicales de la escena local y una muestra en el Museo de la Industria que incluye una experiencia de realidad virtual. 🖼️🎶_x000a__x000a_Los organizadores explicaron que se pondrá el foco en el diseño universal con baños adaptados, recursos de subtitulación, interpretación en lenguaje de señas, zonas de calma y el uso de iconos y pictogramas para hacer el evento accesible para toda la comunidad. ✨_x000a__x000a_📍 Museo de la Industria, Barrio General Paz, Córdoba_x000a_🗓 Del 16 al 21 de julio_x000a_📢 Entrada libre y gratuita_x000a__x000a_#FestivalDeDiseño #DiseñoCórdoba"/>
    <s v="https://www.instagram.com/p/C9QlIQlxiCF/"/>
    <x v="1"/>
    <n v="0"/>
    <x v="289"/>
    <x v="4"/>
    <x v="4"/>
    <n v="6295"/>
    <n v="5353"/>
    <n v="245"/>
    <n v="124"/>
    <n v="3"/>
    <n v="31"/>
    <n v="7"/>
    <n v="403"/>
    <n v="7.5284886979263999E-2"/>
    <n v="19"/>
  </r>
  <r>
    <s v="18075077935515648"/>
    <s v="🌍✈️ Desde su asunción el 10 de diciembre de 2023, Milei se destaca por ser el presidente que, en sus primeros meses de mandato, más tiempo ha dejado el sillón de Rivadavia para realizar viajes. Con su arribo a Tucumán para celebrar el postergado &quot;Pacto de Mayo&quot; en la madrugada del 9 de julio, el presidente completó su viaje número 21: 10 al exterior y 11 por el interior del país._x000a__x000a_🗺️ El presidente ha recorrido casi 200 mil kilómetros en viajes por el mundo, acumulando 41 días en suelo extranjero. Prácticamente el 20% de su tiempo como presidente de Argentina lo ha pasado en otro país. Muchas de esas actividades fueron motivadas por intereses personales e ideológicos, como encuentros con personalidades de la ultraderecha mundial, la recepción de premios y sus disertaciones._x000a__x000a_🗣️ Los motivos de sus viajes al exterior fueron variados. Muchos fueron para recibir premios y disertar en foros de la ultraderecha mundial, es decir, de carácter personal. Ejemplos notables incluyen su participación en la Conferencia Política de Acción Conservadora en Washington y la presentación de su libro en Madrid, además de encuentros con figuras como Elon Musk y líderes de Vox._x000a__x000a_🇦🇷 Dentro del país, desde su asunción, Milei ha visitado 9 provincias argentinas, excluyendo su actividad en Capital Federal (donde se encuentra la Casa Rosada) y la Quinta Presidencial en Olivos. En sus 11 viajes, el mandatario recorrió Buenos Aires, Tierra del Fuego, Santa Cruz, Corrientes, Río Negro, Córdoba, Santa Fe, Tucumán y San Juan. Los motivos varían desde conferencias en Corrientes y Bariloche hasta participaciones en actos patrios._x000a__x000a_📅 De esta manera, Milei ha pasado 53 días de viaje, de los cuales solo 12 (en su mayoría por pocas horas) fueron en provincias argentinas, menos que en Estados Unidos, donde el presidente estuvo 14 días en diferentes regiones del país norteamericano._x000a__x000a_✨ Leé la nota completa en 👉 cucha.com.ar o en el link en la bio 📱"/>
    <s v="https://www.instagram.com/p/C9SJU79RzQn/"/>
    <x v="1"/>
    <n v="0"/>
    <x v="290"/>
    <x v="5"/>
    <x v="71"/>
    <n v="3683"/>
    <n v="2959"/>
    <n v="119"/>
    <n v="4"/>
    <n v="11"/>
    <n v="2"/>
    <m/>
    <n v="136"/>
    <n v="4.5961473470767199E-2"/>
    <n v="10"/>
  </r>
  <r>
    <s v="18004257368342420"/>
    <s v="📱 Con el objetivo de reducir las brechas digitales, la Agencia Conectividad ha iniciado el proyecto Silvertech junto a BID Lab y Eidos Global. Con el apoyo de Accenture, Microsoft, Red Hat, Salesforce y Google, buscan capacitar a personas mayores de 50 años en tecnología, mejorando sus posibilidades laborales y revalorizando el talento senior._x000a__x000a_📚 La propuesta incluye cursos gratuitos y autogestionables:_x000a__x000a_Testing QA: Enseña a realizar pruebas de software, redactar informes de calidad y crear un perfil de LinkedIn enfocado en QA Testing Manual. También incluye metodologías ágiles como Scrum. Ya comenzó._x000a_ _x000a_Analista Funcional: Forma profesionales como puente entre equipos técnicos y usuarios finales, enseñando a identificar y documentar requisitos, y diseñar soluciones tecnológicas. Comienza el 29 de julio._x000a_ _x000a_Emprender en la era de la IA: Desarrolla habilidades emprendedoras usando inteligencia artificial generativa, abarcando desde el diseño de un plan de negocio hasta marketing digital y desarrollo de negocios. Inicia el 26 de agosto._x000a__x000a_🎓 Todos los cursos ofrecen doble certificación de Silvertech y Campus Córdoba. Más información sobre inscripciones y requisitos en @conectividadcba"/>
    <s v="https://www.instagram.com/p/C9TF9PdRiQ0/"/>
    <x v="1"/>
    <n v="0"/>
    <x v="290"/>
    <x v="5"/>
    <x v="112"/>
    <n v="1902"/>
    <n v="1550"/>
    <n v="29"/>
    <n v="7"/>
    <n v="0"/>
    <n v="2"/>
    <n v="1"/>
    <n v="38"/>
    <n v="2.45161290322581E-2"/>
    <n v="18"/>
  </r>
  <r>
    <s v="18018996155141180"/>
    <s v="📊 El INDEC informó los resultados del Censo Nacional 2022, revelando detalles sobre la población en cada localidad del país. En la provincia de Córdoba, 10 nuevos poblados alcanzaron la categoría de ciudad, elevando el total a 57, incluida la capital._x000a__x000a_🌆 Pero, ¿cuáles son las ciudades más grandes de Córdoba? Según el último Censo, las ciudades más pobladas, después de la capital provincial, son:_x000a__x000a_Río Cuarto: 180.756 habitantes_x000a_Villa María: 96.061 habitantes_x000a_Villa Carlos Paz: 71.274 habitantes_x000a_San Francisco: 69.047 habitantes_x000a_Alta Gracia: 60.373 habitantes_x000a_Continúan la lista:_x000a__x000a_Río Tercero: 53.166 habitantes_x000a_La Calera: 45.600 habitantes_x000a_Bell Ville: 37.610 habitantes_x000a_Villa Allende: 36.722 habitantes_x000a_Jesús María: 36.461 habitantes_x000a__x000a_📉 Entre las ciudades con menos habitantes se encuentran Tanti (11.020), Villa del Totoral (10.869) y Villa de Soto (10.544). Huinca Renancó (9.615) y Coronel Moldes (9.502) ya eran ciudades y no pierden dicho estatus pese a haber bajado la cantidad de habitantes a menos de 10 mil."/>
    <s v="https://www.instagram.com/p/C9dbdm2RxQU/"/>
    <x v="0"/>
    <n v="0"/>
    <x v="291"/>
    <x v="2"/>
    <x v="272"/>
    <n v="7919"/>
    <n v="4399"/>
    <n v="364"/>
    <n v="38"/>
    <n v="0"/>
    <n v="22"/>
    <m/>
    <n v="424"/>
    <n v="9.6385542168674704E-2"/>
    <n v="19"/>
  </r>
  <r>
    <s v="18000931340432270"/>
    <s v="✅ Cuando la población en general piensa en la temática LGBT+, el imaginario suele recaer únicamente en personas adultas. Sin embargo, tales identidades no se forjan de manera instantánea, sino que pasan por un largo recorrido._x000a__x000a_📌 Las infancias LGBT+ existen desde siempre, pero en los últimos años se habla más del tema, lo que impulsó a pensar distintas maneras de acompañar el desarrollo y la posibilidad de expresión de quienes crecen con identidades por fuera de la heteronorma._x000a__x000a_🏳️‍🌈 Así nació “Un pedazo de cielo rojo”, un espacio de escucha, contención y orientación dirigido a personas adultas (madres, padres, familiares, directivos, preceptores, profes, referentes barriales, etc) que estén acompañando el crecimiento de infancias y adolescencias LGBT+._x000a__x000a_🔎 Las psicólogas Lucrecia Yedro y Ayelén Perrotta son quienes crearon y sostienen esta iniciativa. Lo hicieron recuperando herramientas que les brindó su profesión, pero también la experiencia en el trabajo comunitario y sus propias vivencias personales como parte de la comunidad LGBT+. Con el apoyo del Colegio de Psicólogos de la Provincia y la asamblea Alerta Torta lograron que el espacio pueda funcionar de manera gratuita y sin cupo para las personas que consultan._x000a__x000a_💬 “La mayoría de las consultas son madres y también docentes comprometidos con su trabajo” nos cuentan. Y agregan: “Una de las cosas con la que más nos encontramos es con la predisposición de acompañar de forma respetuosa esa crianza que se escapa de la norma pero que cree que le falta información o tiene muchas dudas sobre ‘cual es la manera correcta’. En estos casos, nuestra orientación se basa en brindar información, alojar ese no saber y apuntalar la confianza en el rol. Cada acompañamiento se define en su singularidad. El principal desafío, es que las personas se acerquen al espacio” ._x000a__x000a_ℹ️ Si querés conocer más sobre Un Pedazo de Cielo Rojo, te invitamos a leer la nota completa en 👉 www.cucha.com.ar o haciendo click en el link de la bio._x000a__x000a_📲 Pueden contactarse por whatsapp (al 351-3112156) o al instagram de espacioaware_ar. Cabe aclarar que las consultas son gratuitas._x000a__x000a_#Cuchá #UnPedazoDeCieloRojo"/>
    <s v="https://www.instagram.com/p/C9gC4YcR5B3/"/>
    <x v="1"/>
    <n v="0"/>
    <x v="292"/>
    <x v="3"/>
    <x v="168"/>
    <n v="19465"/>
    <n v="13596"/>
    <n v="899"/>
    <n v="87"/>
    <n v="39"/>
    <n v="75"/>
    <n v="27"/>
    <n v="1100"/>
    <n v="8.0906148867313898E-2"/>
    <n v="19"/>
  </r>
  <r>
    <s v="17932042277905230"/>
    <s v="📢 ¡Atención Monotributistas! 🚨_x000a__x000a_La AFIP recuerda que hasta el 2 de agosto hay tiempo para revisar y actualizar la categoría del monotributo. 🗓️ Es obligatorio recategorizarse cada seis meses. Si los ingresos, el consumo eléctrico o los alquileres han cambiado, ¡es hora de verificar si te corresponde otra categoría!_x000a__x000a_🔍 ¿Cómo hacerlo? Evaluá tus ingresos brutos, energía consumida y alquileres devengados en los últimos 12 meses. Luego, comparalos con la tabla de categorías vigente en el portal del Monotributo. Si mantenés la misma categoría, no necesitás hacer ningún trámite. 👍_x000a__x000a_Las nuevas obligaciones de pago comenzarán a regir desde el 1 de agosto de 2024 hasta el 31 de enero de 2025. Si te inscribiste hace menos de seis meses, no necesitás recategorizarte. Si llevás entre seis y doce meses, tenés que anualizar los ingresos para hacerlo._x000a__x000a_El importe de la nueva categoría se abona al mes siguiente de la recategorización._x000a__x000a_#Monotributo #AFIP #Recategorización #Impuestos #Contribuyentes #Cuchá"/>
    <s v="https://www.instagram.com/p/C9e7PKXxleJ/"/>
    <x v="1"/>
    <n v="0"/>
    <x v="292"/>
    <x v="3"/>
    <x v="321"/>
    <n v="2106"/>
    <n v="1679"/>
    <n v="22"/>
    <n v="3"/>
    <n v="0"/>
    <n v="6"/>
    <m/>
    <n v="31"/>
    <n v="1.8463371054198902E-2"/>
    <n v="9"/>
  </r>
  <r>
    <s v="17870930352116430"/>
    <s v="Durante la celebración por la obtención de una nueva Copa América, el presidente de la nación aprobó, mediante un Decreto de Necesidad y Urgencia (DNU), la inclusión de las Sociedades Anónimas Deportivas (SAD) en el fútbol argentino._x000a__x000a_👉🏽 Este paso supone un ataque directo a la estructura tradicional de los clubes como entidades civiles, donde los socios tienen el derecho de elegir a sus representantes. Además, cumplen una importante labor en la formación de los jóvenes jugadores. En este contexto repasamos los jugadores de la Scaloneta y los clubes donde iniciaron. _x000a__x000a_⚽ Cuti Romero: El defensor de 26 años nacido en la ciudad de Córdoba, inició su etapa de futbolista en las inferiores del club San Lorenzo de barrio Las Flores, en la zona sur de la ciudad. _x000a__x000a_⚽ Julián Álvarez: El delantero de 24 años nacido en la localidad de Calchín, dió sus primeros pasos futbolísticos en el Club Atlético Calchin, institución centenaria del pueblo homónimo. _x000a__x000a_⚽ Nahuel Molina: El jugador de 26 años nació en la localidad de Embalse, ubicada en el valle de Calamuchita. Los primeros colores que vistió el enganche fueron los del Club Náutico Fitz Simon. _x000a__x000a_⚽ Paulo Dybala: El delantero de Laguna Larga, aunque no fue convocado para esta Copa América, es recurrente en el equipo de Scaloni. Surgido de las inferiores de Club Atlético y biblioteca newell's old boys de su ciudad natal, a corta edad migraría a Córdoba Capital para hacer inferiores en Instituto._x000a__x000a_🏆 Bonus Track: El cuerpo técnico también es parte fundamental de la Scaloneta, con destacados cordobeses como Pablo Aimar y Walter Samuel._x000a__x000a_👉🏽 En lo que respecta a Aimar, se inició en Estudiantes de Río Cuarto y tuvo el honor de retirarse como jugador en ese mismo club. En cuanto a Walter &quot;El Muro&quot; Samuel, nacido en Laborde, Córdoba, se trasladó a una temprana edad a Firmat, donde comenzó su carrera en el club Argentinos de Firmat._x000a__x000a_😏 Desliza para ver a los jugadores cordobeses que se formaron en equipos de barrio o en sociedades civiles. _x000a__x000a_#Cuchá"/>
    <s v="https://www.instagram.com/p/C9imHplRYBt/"/>
    <x v="0"/>
    <n v="0"/>
    <x v="293"/>
    <x v="4"/>
    <x v="56"/>
    <n v="15262"/>
    <n v="9146"/>
    <n v="991"/>
    <n v="107"/>
    <n v="2"/>
    <n v="41"/>
    <n v="1"/>
    <n v="1141"/>
    <n v="0.124753990815657"/>
    <n v="19"/>
  </r>
  <r>
    <s v="18002034797408980"/>
    <s v="🎨 El próximo lunes a las 17:00hs se inaugurará el mural en homenaje a &quot;La Mona&quot; Jiménez en el Mercado Norte. La obra mide 4x5 metros y se encuentra en una esquina icónica de la zona, el cruce de las calles Oncativo y San Martín. Fue realizado por Gastón Liberto, un muralista riocuartense  que se dedica a “retratar identidades” y que ha llevado su arte a ciudades como Barcelona o Miami._x000a__x000a_💬 &quot;Este mural es una puesta en valor del mercado Norte y la zona poniendo un punto de referencia, una imagen que representa la vida del mercado en donde confluye la gente de todos los barrios de Córdoba y de todas las clases sociales. Identidad, trabajo, cultura y sociedad.&quot; señaló el artista._x000a__x000a_👑 La obra cuenta con colores fuertes y &quot;latinos&quot; al decir del artista, que representan la alegría que transmite el ídolo cuartetero. La imagen del &quot;Mandamás&quot; se inscribe sobre un fondo que es la firma ampliada de La Mona._x000a__x000a_📌 Para la realización intervinieron distintas áreas municipales como el CPC Mercado Norte, el Programa RecuperArte del Ente BioCórdoba y la coordinación de Cultura de la Secretaría de Participación Ciudadana y Juventud._x000a__x000a_#Cuchá #LaMona #Cuarteto #Córdoba #MercadoNorte #Arte #Cultura #Mural"/>
    <s v="https://www.instagram.com/p/C9lN-_LxSsV/"/>
    <x v="0"/>
    <n v="0"/>
    <x v="294"/>
    <x v="5"/>
    <x v="99"/>
    <n v="9598"/>
    <n v="6404"/>
    <n v="516"/>
    <n v="22"/>
    <n v="22"/>
    <n v="6"/>
    <n v="2"/>
    <n v="566"/>
    <n v="8.8382261086820693E-2"/>
    <n v="19"/>
  </r>
  <r>
    <s v="17861247318190780"/>
    <s v="Hace un siglo, 500 habitantes de los pueblos Qom y Moqoit fueron asesinados a sangre fría por la policía y estancieros mientras protestaban por mejoras en sus condiciones de trabajo, tierras, asistencia médica y escuelas._x000a__x000a_🔴 La Masacre de Napalpí representa uno de los eventos más aberrantes perpetrados por el Estado argentino contra las comunidades originarias. El 19 de julio de 1924, en las cercanías de la reducción aborigen Napalpí, la Policía Nacional de Territorios asesinó a más de cuatrocientas personas de los pueblos Qom y Moqoit, que protestaban por condiciones de trabajo, higiene y alimentación._x000a__x000a_⚖️ Recientemente, en 2022, se llevó adelante un histórico juicio reparatorio, donde la jueza federal Zunilda Niremperger sentenció que el Estado, a través de la llamada &quot;Policía Nacional de Territorios&quot;, asesinó a cientos de trabajadores mientras reclamaban por condiciones de trabajo, higiene y alimentación. De esta manera, fue la primera vez que un acto de este tipo es declarado como delito de lesa humanidad._x000a__x000a_📜 Entre las medidas reparatorias se destacan la continuación del trabajo llevado adelante por el Equipo Argentino de Antropología Forense en la zona para delimitar la ubicación de fosas comunes, la construcción de un sitio de memoria en el edificio que fuera sede de la administración de la Reducción de Napalpí, y la exhortación al Congreso de la Nación para establecer el 19 de julio como el “Día Nacional de Conmemoración de la Masacre de Napalpí”._x000a__x000a_👉 Lee la nota completa sobre el juicio en cucha.com.ar, o ingresando a través del link en la bio 📱"/>
    <s v="https://www.instagram.com/p/C9nC-awRPVH/"/>
    <x v="1"/>
    <n v="0"/>
    <x v="295"/>
    <x v="6"/>
    <x v="344"/>
    <n v="6507"/>
    <n v="5354"/>
    <n v="308"/>
    <n v="40"/>
    <n v="6"/>
    <n v="24"/>
    <n v="3"/>
    <n v="378"/>
    <n v="7.0601419499439697E-2"/>
    <n v="12"/>
  </r>
  <r>
    <s v="18029692508276940"/>
    <s v="✔️ El Ministerio de Seguridad de la provincia de Córdoba informó este viernes la detención de tres personas, acusados de ser los autores materiales del incendio en el Cerro Champaquí, que comenzó el domingo pasado y que ocasionó la quema de 7.600 hectáreas._x000a__x000a_🔎 Las personas detenidas son de sexo masculino, familiares entre sí y mayores de edad: de 18, 27 y 37 años. Están acusadas de ser las autoras materiales del hecho y fueron trasladadas a la comisaría de Villa Dolores donde están a disposición de la fiscalía de segunda nominación, a cargo de la Doctora María Eugenia Ferreyra. _x000a__x000a_📌 El incendio se había originado el domingo en la Quebrada de Irma, un sector escarpado de alta montaña, donde en 1995 se estrelló un avión, y al que suelen llegar algunos excursionistas._x000a__x000a_🚒 Mientras tanto, el fuego se logró contener y los bomberos realizan la guardia de cenizas. Aún quedan puntos calientes en el sector por lo que no se puede dar por extinguido el fuego. “No lo damos por extinguido hasta estar seguros y para que eso suceda puede pasar varios días” señaló el vocero de la Secretaría de Gestión de Riego Climático, Roberto Schreiner._x000a__x000a_🧑🏼‍🚒 Desde que comenzó el fuego, más de 300 bomberos trabajaron durante la semana con un gran esfuerzo físico entre quebradas y barrancos. Muchos de ellos debieron llegar transportados por helicópteros hasta los lugares en llamas._x000a__x000a_🌳 El daño ambiental, con impacto en los suelos, en la fauna y en la captación hídrica en una zona clave para la formación de varios ríos, será importante._x000a__x000a_#Cuchá #Ambiente #Incendios #Champaquí"/>
    <s v="https://www.instagram.com/p/C9qQ_swRgAW/"/>
    <x v="1"/>
    <n v="0"/>
    <x v="296"/>
    <x v="0"/>
    <x v="199"/>
    <n v="5497"/>
    <n v="4349"/>
    <n v="187"/>
    <n v="10"/>
    <n v="3"/>
    <n v="3"/>
    <n v="1"/>
    <n v="203"/>
    <n v="4.6677397102782202E-2"/>
    <n v="18"/>
  </r>
  <r>
    <s v="18042484948909780"/>
    <s v="⚠️ Familiares del puesto de Héctor González, uno de los residentes más antiguos de la sierra de los Comechingones, denunciaron la usurpación de sus tierras por parte de un empresario norteamericano. En diálogo con el periodista Cristian Alegre en Radio Unna de Santa Rosa de Calamuchita, sus hijos afirmaron que han sido amenazados e intimidados en varias ocasiones._x000a__x000a_🗣️ Alejandro Martínez, sobrino de don Héctor, destacó que el conflicto comenzó cuando una familia del Champaquí realizó una supuesta venta a este empresario. &quot;Ahora se quiere agarrar de eso y usurpar otros lugares. Esto comenzó aproximadamente hace 8 meses&quot;, comentó Martínez._x000a__x000a_🗯️ En este marco, Alejandro explicó que &quot;este terreno está dentro de la Reserva Hídrica Pampa de Achala y es toda área natural protegida&quot;, lo que hace que la situación sea particularmente delicada._x000a__x000a_👉 Por otro lado, Cristina González, hija de Héctor, mencionó que &quot;ya se han asentado, están construyendo, están alambrando. Esto está generando una división entre los vecinos de la zona&quot;._x000a__x000a_📜 Los propietarios y su abogado aseguran contar con los documentos legales que acreditan su titularidad sobre el terreno. La comunidad local está pendiente del desarrollo de esta situación, preocupada por las implicaciones que puede tener para la preservación del patrimonio histórico y cultural de la región."/>
    <s v="https://www.instagram.com/p/C9uhCj2O7Xw/"/>
    <x v="0"/>
    <n v="0"/>
    <x v="297"/>
    <x v="2"/>
    <x v="230"/>
    <n v="26051"/>
    <n v="18598"/>
    <n v="845"/>
    <n v="306"/>
    <n v="62"/>
    <n v="65"/>
    <n v="24"/>
    <n v="1278"/>
    <n v="6.8717066351220601E-2"/>
    <n v="10"/>
  </r>
  <r>
    <s v="17963660291785480"/>
    <s v="📣 La Facultad de Artes de la UNC abre la convocatoria para participar del primer concurso artístico y cultural “Pública y Gratuita en un minuto” de obras cinematográficas, teatrales, musicales, visuales, experimentales en defensa de la universidad pública y gratuita, registradas en formato vertical y con una duración de hasta un minuto._x000a__x000a_ℹ️ La convocatoria tiene como objetivos:_x000a__x000a_🔸 Promover la importancia y trascendencia del carácter público y gratuito de la educación de nivel superior en Córdoba y Argentina._x000a__x000a_🔸 Impulsar el desarrollo y producción de micro obras artísticas en sus más diversas formas, en especial entre las/os estudiantes, docentes, egresadas/os y trabajadores en general de universidades, escuelas o instituciones educativas artísticas._x000a__x000a_🔸 Generar un espacio de encuentro, reflexión e intercambio entre distintos miembros de la sociedad que con sus obras, producciones, actividades y conocimientos aporten a la discusión sobre la educación pública y gratuita universitaria._x000a__x000a_✅ Se entregarán dos premios: el del jurado y el del público. El concurso es abierto a todo público y las inscripciones se realizarán desde el viernes 12 de julio al domingo 1 de septiembre de 2024 a través de formulario web 👉 https://artes.unc.edu.ar/2024/07/concurso-publica-y-gratuita-en-un-minuto-bases-y-condiciones/._x000a__x000a_#Cuchá #Cultura #Artes #Educación #UNC"/>
    <s v="https://www.instagram.com/p/C9xEYQuxwwy/"/>
    <x v="1"/>
    <n v="0"/>
    <x v="298"/>
    <x v="3"/>
    <x v="116"/>
    <n v="18239"/>
    <n v="14578"/>
    <n v="1098"/>
    <n v="581"/>
    <n v="12"/>
    <n v="117"/>
    <n v="49"/>
    <n v="1808"/>
    <n v="0.124022499657017"/>
    <n v="10"/>
  </r>
  <r>
    <s v="18064090477597512"/>
    <s v="Con motivo de un nuevo aniversario de la independencia del Perú, se lleva a cabo una nueva edición del tradicional festival “Alberdi Celebra Perú”. 🇵🇪 Una propuesta para fortalecer los vínculos con la colectividad migrante que habita el barrio._x000a__x000a_👐 Este festival surge de la colaboración entre el centro vecinal de Alberdi, la comunidad peruana del barrio y el Club Atlético Belgrano. Durante el evento, se ofrecerá una variada feria de comidas típicas, presentaciones de danza, exposiciones de arte, música en vivo y entretenidos juegos para los más chicos._x000a__x000a_🏴‍☠️ El evento se realizará en el Club Atlético Belgrano, en el sector Hualfín del Estadio Julio César Villagra, el próximo sábado 27 de julio, de 12 a 16hs. La entrada es libre y gratuita._x000a__x000a_👉🏽 Organizan: @belgranocultura @alberdicentrovecinal @sunkkupacha @isladelospatosperuano y Salsa con clases FM Libre. Con el apoyo de la Municipalidad de Córdoba._x000a__x000a_#Cuchá"/>
    <s v="https://www.instagram.com/p/C9zr6_2xOt_/"/>
    <x v="0"/>
    <n v="0"/>
    <x v="299"/>
    <x v="4"/>
    <x v="345"/>
    <n v="9900"/>
    <n v="7012"/>
    <n v="886"/>
    <n v="393"/>
    <n v="10"/>
    <n v="62"/>
    <n v="25"/>
    <n v="1351"/>
    <n v="0.19266970907016501"/>
    <n v="10"/>
  </r>
  <r>
    <s v="17861174454143320"/>
    <s v="🔊 &quot;Las Voces no se callan&quot; es el nombre del evento en apoyo a los Servicios de Radio y Televisión de la Universidad Nacional de Córdoba, que congregará a numerosos artistas en el Parque Sarmiento._x000a__x000a_🎉 El festival solidario se prevé para este domingo 28 de julio, desde las 14hs en la Bajada del Dante. Contará con la conducción de Gabriela Estofán y Gabriel Marasini, y tendrá la participación de Árbola Danza, Milonga sin Corte, Lucas Heredia, Raly Barrionuevo, el Dúo Coplanacu y Lucre Ortiz, entre otros._x000a__x000a_📌 La entrada es libre y gratuita, pero se solicita para quien pueda colaborar, la donación de un alimento no perecedero que será a beneficio del comedor Rayito de Sol de Marqués de Sobremonte y de la Fundación Alegría Ahora._x000a__x000a_▶️ Los trabajadores de los diferentes medios que conforman los Servicios de Radio y Televisión de la UNC, Canal 10, Canal U, Cba 24N, Radio Universidad  (580 AM) y Nuestra Radio (102.3 FM) vienen enfrentando el ajuste que enfrenta el multimedio, que incluye la falta de pago de los salarios y aguinaldos, así como la reducción de la programación y retiros voluntarios. El festival es una medida más que se suma a otras que vienen realizando como paros, marchas y manifestaciones en contra del vaciamiento de este complejo mediático tan tradicional de nuestra provincia._x000a__x000a_#Cuchá #SRT #Trabajo #Cultura #ParqueSarmiento"/>
    <s v="https://www.instagram.com/p/C93JApmRifo/"/>
    <x v="1"/>
    <n v="0"/>
    <x v="300"/>
    <x v="5"/>
    <x v="199"/>
    <n v="9148"/>
    <n v="7029"/>
    <n v="955"/>
    <n v="398"/>
    <n v="11"/>
    <n v="26"/>
    <n v="15"/>
    <n v="1390"/>
    <n v="0.197752169583156"/>
    <n v="18"/>
  </r>
  <r>
    <s v="18044613625923960"/>
    <s v="🇦🇷 Hoy desfila la delegación argentina en la apertura de los Juegos Olímpicos Paris 2024. Está compuesta por 136 deportistas, de los cuales 13 son cordobeses. En esta nota te contamos quiénes son._x000a__x000a_🏃‍♀️ Romina Biagioli - Triatlón: la cordobesa se aseguró su lugar por el ranking mundial y así tendrá su segunda experiencia luego de estar presente en Tokio 2020._x000a__x000a_⛵ Chiara Ferretti - Windsurf: oriunda de Carlos Paz. Con solo 16 años consiguió una plaza para Argentina en los Juegos Olímpicos 2024. Durante 2023 logró bronce en los Juegos Odesur y oro en la Youth League._x000a__x000a_🚴‍♂️ José Torres - BMX Freestyle: el &quot;Maligno&quot; viene de obtener el oro en los X Games y va por la medalla en esta disciplina que integra los Juegos por segunda vez, tras su debut en Tokio 2020. Nació en Santa Cruz de la Sierra, Bolivia, pero vive desde niño en Córdoba._x000a__x000a_🏊‍♀️ Macarena Ceballos - Natación: de Río Cuarto, tuvo un 2023 increíble ya que ganó una medalla Panamericana y fue elegida por Swim Swam como la mejor sudamericana del año. Compite en la categoría de 100 metros pecho._x000a__x000a_🏑 Julieta Jankunas - Hockey: la delantera de 25 años es una fija en Las Leonas. En la reserva del plantel quedó la riocuartensa Victoria Miranda, que puede ser convocada durante los Juegos._x000a__x000a_🎯 Fernanda Russo - Tiro: terceras Olimpíadas para esta joven de 24 años, que participa desde que era juvenil. Viene de obtener plata en los Panamericanos en tiro con rifle de aire 10 metros._x000a__x000a_⚽ Julián Álvarez y Lucas Beltrán - Fútbol: Ambos delanteros conforman el ataque titular argentino. El de Calchín es refuerzo desde la mayor y Beltrán tuvo una gran temporada con la Fiorentina._x000a__x000a_🏑 Tomás Domene y Tomás Santiago - Hockey: Arquero y delantero de &quot;Los Leones&quot;. Ambos se desempeñan en la liga de Bélgica. El seleccionado argentino viene de ganar el oro en los Panamericanos 2023._x000a__x000a_🏈 Germán Schulz, Gastón Revol y Luciano González Rizzoni - Rugby: Si bien Luciano nació en La Rioja, en su adolescencia se mudó a Villa General Belgrano. Los Pumas 7s comenzaron su participación antes de la ceremonia inaugural y el día de ayer perdieron en cuartos de final con Francia._x000a__x000a_#Cuchá #Paris2024 #JuegosOlímpicos"/>
    <s v="https://www.instagram.com/p/C94sjnCxrsJ/"/>
    <x v="0"/>
    <n v="0"/>
    <x v="301"/>
    <x v="6"/>
    <x v="204"/>
    <n v="4425"/>
    <n v="2357"/>
    <n v="246"/>
    <n v="7"/>
    <n v="2"/>
    <n v="3"/>
    <m/>
    <n v="258"/>
    <n v="0.109461179465422"/>
    <n v="9"/>
  </r>
  <r>
    <s v="17922793253942480"/>
    <s v="🎬 ¡Un gran aporte del cine a la identidad regional! Esta producción realizada al sur de San Luis mezcla ficción con documental y tiene como escenario principal el Pueblo de la Nación Ranquel, en el kilómetro 148 de la ruta 27._x000a__x000a_📍 Horacio Cabral, lonko de la Comunidad Ranquel, y Aldo Escudero son parte del elenco. “Estoy acá porque soy parte del pueblo ranquel. Los actores no somos profesionales, sino que se trata de gente de los pueblos. Para nosotros es muy bueno que nos hayan convocado para participar y lo hacemos con gusto”, expresó Cabral al diario Puntal._x000a__x000a_🎥 Dirigida por Ezequiel Yanco, la película resalta las raíces y paisajes ranqueles, y cuenta con el apoyo del INCAA. La producción incluye a la comunidad local, mostrando su cultura y tradiciones._x000a__x000a_El director del área de Cultura del Municipio, Carlos Alaniz, acompañó a los actores al rodaje, destacando la importancia cultural de este proyecto para la comunidad._x000a__x000a_#Cine #DelCampillo #PuebloRanquel"/>
    <s v="https://www.instagram.com/p/C-AgfihxVEG/"/>
    <x v="1"/>
    <n v="0"/>
    <x v="302"/>
    <x v="2"/>
    <x v="110"/>
    <n v="8706"/>
    <n v="7357"/>
    <n v="311"/>
    <n v="44"/>
    <n v="3"/>
    <n v="13"/>
    <n v="5"/>
    <n v="371"/>
    <n v="5.0428163653663198E-2"/>
    <n v="10"/>
  </r>
  <r>
    <s v="18039906181953740"/>
    <s v="🌿🏙️ Escondidos en el interior de la agitada ciudad de Córdoba se encuentran algunos secretos que contrastan con la rutina propia de la urbe. En diferentes barrios de la ciudad, grupos de vecinos y activistas preocupados tanto por el ambiente como por la alimentación han creado espacios donde trabajan la tierra para brindar productos saludables a la comunidad. Así nacieron las “huertas urbanas”, algunas de las cuales se encuentran en Juan B. Justo, Alta Córdoba, Alberdi, Junior y Pueyrredón, entre otros._x000a__x000a_🥕🥬 Asociados en la Red de Huertas Comunitarias de la Ciudad de Córdoba, estos proyectos comparten saberes y articulan esfuerzos para ofrecer nuevas formas de relacionarse con el entorno urbano de Córdoba._x000a__x000a_🌱 Además, desde el área de Alimentación Saludable y Soberanía Alimentaria del Ente Municipal BioCórdoba, se desarrollan talleres de organopónica para huertos urbanos, promoviendo la agricultura regenerativa. Este enfoque innovador mejora la fertilidad del suelo mediante prácticas sostenibles como la rotación de cultivos, la cobertura del suelo y el uso de abonos orgánicos._x000a__x000a_🌾 Estas huertas comunitarias transforman espacios urbanos en áreas productivas, ofreciendo una alternativa sostenible y comunitaria para el cultivo de alimentos. No solo proporcionan alimentos frescos y saludables, sino que también fomentan la cooperación y el aprendizaje entre vecinos, creando lazos más fuertes y promoviendo una mayor conciencia ambiental._x000a__x000a_✅ Lee más haciendo click en el link de la bio o ingresando a 👉 www.cucha.com.ar._x000a__x000a_#Córdoba #HuertasUrbanas #Agroecología"/>
    <s v="https://www.instagram.com/p/C-Bf7Y0xamb/"/>
    <x v="1"/>
    <n v="0"/>
    <x v="302"/>
    <x v="2"/>
    <x v="249"/>
    <n v="3736"/>
    <n v="3154"/>
    <n v="269"/>
    <n v="19"/>
    <n v="6"/>
    <n v="22"/>
    <n v="3"/>
    <n v="316"/>
    <n v="0.100190234622701"/>
    <n v="19"/>
  </r>
  <r>
    <s v="18041156380799320"/>
    <s v="🎶 El 14 de agosto será el debut de Teoría del Caos (TDC) y significará la primera fecha de un ciclo que sucederá cada 15 días en Chilli Street Club. La banda se presenta como un grupo de improvisación en vivo con señas. El director del proyecto es Lean Alem, músico y compositor que forma parte de la reconocida compañía Fuerza Bruta._x000a__x000a_🎵 El ciclo está inspirado en el espíritu de otros proyectos similares como La Bomba del Tiempo que surgen de la escuela del músico Santiago Vazquez, creador del método Percusión con señas. Este sistema permite componer música en tiempo real mediante el lenguaje de señas, dando también espacio a la improvisación de cada músico en escena._x000a__x000a_🪘 Así, el repertorio está abierto a lo que suceda en cada canción, generando composiciones únicas que pueden atravesar diversidad de estilos como rock, house, reggae, jazz, cumbia y todos los universos sonoros posibles que convoque cada encuentro. _x000a__x000a_🎺 La banda encargada del CAOS es un plantel cordobés que combina distintos instrumentos, estilos y generaciones de la escena local: Milton Arias (bajo), Mica Cosiansi (teclados), Josefina Oliveira (guitarra), Lucas Millicay (percusión), Amaro Ferraris (batería), Manuel Farías (trompeta), Guillermina Boggiatto (trombón) y Candela Lirio (trombón). Además, habrá invitados especiales en cada encuentro, que en la primera edición serán Mari Polé y Natasha Fei._x000a__x000a_🔊 Para quienes quieran ir, las citas serán los miércoles desde las 21hs en Chilli Street Club (Fructuoso Rivera 273). Para la primer fecha las entradas anticipadas están a $3500 y se pueden adquirir a través de @alpogo.tickets. También hay una promo de 4 entradas por $12.000._x000a__x000a_#Cuchá #Cultura #Música #TeoríaDelCaos #Chilli #Güemes"/>
    <s v="https://www.instagram.com/p/C-EKgFORWrP/"/>
    <x v="1"/>
    <n v="0"/>
    <x v="303"/>
    <x v="3"/>
    <x v="78"/>
    <n v="9684"/>
    <n v="7676"/>
    <n v="478"/>
    <n v="105"/>
    <n v="11"/>
    <n v="40"/>
    <n v="20"/>
    <n v="634"/>
    <n v="8.2595101615424701E-2"/>
    <n v="20"/>
  </r>
  <r>
    <s v="17858522424211680"/>
    <s v="📊 El censo de 2022 sigue revelando datos y curiosidades sobre nuestra provincia. En este caso, el informe resultante de aquellas jornadas de relevamiento en todo el país destaca la transformación de diez localidades del interior cordobés de comunas a municipios al superar el umbral de 2 mil habitantes._x000a__x000a_🏡 Estas localidades que ahora ostentan el estatus de municipios son:_x000a__x000a_Villa Parque Síquiman: con 3555 habitantes._x000a_Los Reartes: con 3049 habitantes._x000a_Mayú Sumaj: con 2884 habitantes._x000a_Villa Ciudad Parque Los Reartes: con 2747 habitantes._x000a_San Roque: con 2473 habitantes._x000a_Estancia Vieja: con 2347 habitantes._x000a_Potrero de Garay: con 2248 habitantes._x000a_San Lorenzo: con 2200 habitantes._x000a_Luyaba: con 2102 habitantes._x000a_Falda del Carmen: con 2075 habitantes._x000a__x000a_📈 ¿Qué implica este cambio?_x000a__x000a_💰 Más allá de la nueva denominación, este crecimiento tiene implicaciones significativas para estas localidades. Al convertirse en municipios, se beneficiarán con un incremento en la coparticipación que reciben por parte de la Provincia. El sistema de coparticipación para comunas es muy diferente al que se aplica para las intendencias, lo que se traduce en mayores recursos para infraestructura, servicios públicos y proyectos comunitarios. Allí radica la importancia de este cambio, ya que significa, para las mencionadas localidades, mayor autonomía y recursos para gestionar según sus prioridades y necesidades._x000a__x000a_📝 De igual manera, para que estos cambios sean efectivos, se deberá confirmar el resultado oficial del INDEC y posteriormente, deberá aprobarse una ley en la Legislatura de Córdoba que oficialice esta nueva categorización._x000a__x000a_#Cuchá #Censo #Censo2022"/>
    <s v="https://www.instagram.com/p/C-DBgnTRbRl/"/>
    <x v="1"/>
    <n v="0"/>
    <x v="303"/>
    <x v="3"/>
    <x v="346"/>
    <n v="2513"/>
    <n v="1995"/>
    <n v="79"/>
    <n v="4"/>
    <n v="0"/>
    <n v="2"/>
    <m/>
    <n v="85"/>
    <n v="4.2606516290726801E-2"/>
    <n v="9"/>
  </r>
  <r>
    <s v="18016653551588752"/>
    <s v="🥇 ¡Llegó la primera medalla para Argentina y es, nada más ni nada menos, que la de oro! Y el artífice de tamaña conquista fue el cordobés José &quot;Maligno&quot; Torres en BMX Freestyle._x000a__x000a_🙌🏼 El Maligno nació en Santa Cruz de las Sierras, Bolivia, pero se crió en la ciudad de Córdoba, donde es habitual verlo entrenando por distintos lugares, como el Parque del Kempes. El año pasado se consagró mundialmente al ganar el oro en los X Games._x000a__x000a_🚴‍♂️ Con 94.82 de puntaje, el cordobés estableció lo que sería un nuevo récord olímpico. La disciplina debutó en Tokio 2020 y Martin, de Australia, se llevó el oro con 93.30._x000a__x000a_🇦🇷 ¡Vamos Argentina! ¡Vamos Córdoba!_x000a__x000a_#Cuchá #Deportes #Maligno #MalignoTorres #BMXFreestyle"/>
    <s v="https://www.instagram.com/p/C-FsiWOx35f/"/>
    <x v="1"/>
    <n v="0"/>
    <x v="304"/>
    <x v="4"/>
    <x v="347"/>
    <n v="31599"/>
    <n v="24170"/>
    <n v="1582"/>
    <n v="223"/>
    <n v="14"/>
    <n v="9"/>
    <n v="13"/>
    <n v="1828"/>
    <n v="7.5630947455523401E-2"/>
    <n v="10"/>
  </r>
  <r>
    <s v="17907371561991060"/>
    <s v="De las calles de Córdoba al oro en #Paris2024. Los highlights de la presentación del #Maligno Torres._x000a_Video: @_franfa__x000a_#BMX #Freestyle #BMXFreestyle #Oro #Deportes"/>
    <s v="https://www.instagram.com/reel/C-GybepxZoc/"/>
    <x v="2"/>
    <n v="46"/>
    <x v="304"/>
    <x v="4"/>
    <x v="348"/>
    <n v="5549"/>
    <n v="3407"/>
    <n v="274"/>
    <n v="22"/>
    <n v="4"/>
    <n v="9"/>
    <n v="1"/>
    <n v="309"/>
    <n v="9.0695626651012606E-2"/>
    <n v="20"/>
  </r>
  <r>
    <s v="18010337309542490"/>
    <s v="🔎 Científicos argentinos descubrieron uno de los registros humanos más antiguos de Sudamérica en la localidad de Merlo, a sólo 40 kilómetros del Obelisco. Son restos fosilizados de un gliptodonte encontrados en las barrancas del Río Reconquista, que muestran evidencias de haber sido carneados y consumidos por hombres hace 21.000 años._x000a__x000a_💬 &quot;Este registro pone en discusión cuándo fue exactamente el arribo al continente americano&quot;, señaló Mariano Del Papa, licenciado en Antropología especializado en Arqueología de la Universidad Nacional de La Plata (UNLP). Esto probaría la presencia humana en el continente sudamericano 5000 años antes de lo previsto._x000a__x000a_📌 Históricamente hubo consenso respecto de que el arribo humano fue hace 16.000 años, esa mirada ahora es llamada “paradigma tardío”, y se contrapone a una segunda perspectiva que viene cobrando fuerza._x000a__x000a_🗨️ “Si bien se discute hace cuánto tiempo llegaron los humanos al continente, lo que no se discute es la ruta por la que lo hicieron: sabemos que fueron de Siberia a Alaska, pasaron por América del Norte y de ahí fueron bajando hasta poblar Tierra del Fuego”, repasó el investigador. Pero si el recorrido fue muchísimo antes de lo que se pensaba hasta ahora, toda la película podría haber transcurrido en una escenografía terrestre completamente distinta. Otro correlato ambiental._x000a__x000a_☑️ El hallazgo fue posible gracias a la colaboración interdisciplinaria denun equipo de investigadores del CONICET y del Museo de Ciencias Naturales de La Plata y fue publicado en la prestigiosa revista Plos One. _x000a__x000a_#Cuchá #Ciencia #Antropología #Arqueología #Paleontología #Merlo"/>
    <s v="https://www.instagram.com/p/C-IHp8Bxjxr/"/>
    <x v="1"/>
    <n v="0"/>
    <x v="305"/>
    <x v="5"/>
    <x v="349"/>
    <n v="6669"/>
    <n v="5330"/>
    <n v="344"/>
    <n v="47"/>
    <n v="9"/>
    <n v="21"/>
    <n v="1"/>
    <n v="421"/>
    <n v="7.8986866791744798E-2"/>
    <n v="9"/>
  </r>
  <r>
    <s v="17939293430764050"/>
    <s v="🤝 Trabajadores de Radio Nacional Córdoba realizaron un abrazo simbólico al histórico edificio de Santa Rosa y General Paz, junto a referentes políticos, gremiales, sociales y culturales. La acción se produjo como un apoyo ante el difícil momento que atraviesa el medio._x000a__x000a_📌 Desde el 8 de julio, y por decisión del Gobierno Nacional, las 49 emisoras de Radio Nacional de todo el país tienen su programación local casi totalmente suspendida, para retransmitir LRA1, la señal de Buenos Aires. Esta medida es vista como una forma de ir dejando sin funciones a los trabajadores y vaciando las distintas delegaciones._x000a__x000a_ℹ️ A la situación se suma la falta de discusión paritaria durante el 2024. Actualmente los salarios están muy atrasados y el básico no supera la línea de la pobreza. Además, se abrió un plan de retiros voluntarios, como modo de achicar el personal. Este combo, junto al vaciamiento del medio, genera un clima de incertidumbre sobre el futuro laboral de los trabajadores de Nacional._x000a__x000a_▶️ Sin embargo, lo más difícil de la jornada fue que mientras se realizaba la asamblea, los presentes tomaron conocimiento de la suspensión del programa &quot;Bajo el mismo sol&quot;, conducido por Fabiana Bringas y Aldo Blanco, que salía en horario de la siesta y era uno de los pocos de la programación local que quedaban al aire. Un día triste para la radiofonía cordobesa que se queda sin un clásico de las tardes y que se emitía desde hace años. Cabe mencionar, que de igual modo que los anteriores programas suspendidos, será reemplazado por otro enviado desde Buenos Aires._x000a__x000a_☑️ Del abrazo participaron trabajadores, oyentes, referentes gremiales y hasta se pudo ver a legisladores de distintos partidos, como Hacemos Unidos por Córdoba, la Unión Cívica Radical, el Frente de Todos y el MST._x000a__x000a_#Cuchá #RadioNacional #RadioNacionalCórdoba"/>
    <s v="https://www.instagram.com/p/C-JTnoXRvME/"/>
    <x v="1"/>
    <n v="0"/>
    <x v="305"/>
    <x v="5"/>
    <x v="113"/>
    <n v="6307"/>
    <n v="4935"/>
    <n v="355"/>
    <n v="15"/>
    <n v="12"/>
    <n v="6"/>
    <n v="1"/>
    <n v="388"/>
    <n v="7.8622087132725393E-2"/>
    <n v="20"/>
  </r>
  <r>
    <s v="18037415696009200"/>
    <s v="📅 El 14 de febrero de 1960, la ciudad de Córdoba fue testigo de un evento histórico e inolvidable: la Fórmula 1 llegó al Parque Sarmiento. El automovilista y promotor Alcides Raies fue el encargado de gestionar el arribo de la máxima categoría del automovilismo mundial a la ciudad._x000a__x000a_🏁 Para la ocasión, se realizaron una serie de preparativos que transformaron el paisaje del parque. Se emplazaron los boxes, se construyó un túnel para el público y se delimitó un circuito de 3.200 metros. El Parque Sarmiento, conocido por su belleza natural y espacios recreativos, se convirtió por un día en el epicentro del automovilismo internacional._x000a__x000a_🏎️ Uno de los momentos más memorables de la jornada fue la participación del mítico Juan Manuel Fangio, el quíntuple campeón del mundo argentino. Aunque no compitió en la carrera, Fangio deleitó al público durante la clasificación con algunas vueltas de exhibición al volante de un Porsche, demostrando una vez más su destreza y carisma en la pista._x000a__x000a_🇦🇷 Las pruebas contaron con la participación de destacados pilotos argentinos, como Froilán González, quien condujo un Corvette, y Oscar Cabalén, al mando de un Maseratti. La carrera en sí fue un desafío monumental, con 75 vueltas al exigente circuito del Parque Sarmiento._x000a__x000a_🚗 De los numerosos competidores, solo cinco lograron cruzar la línea de meta. Los restantes 11 abandonaron la carrera debido a diversos desperfectos mecánicos, un testimonio de la dureza de la competición. El francés Maurice Trintignant se llevó el primer puesto, seguido por Dan Gurney, quien llegó 48 segundos más tarde, y el italiano Carlo Maria Abate, que terminó con una diferencia de cinco vueltas._x000a__x000a_📸 Este evento no solo marcó un hito en la historia del automovilismo en Córdoba, sino que también dejó una huella imborrable en la memoria colectiva de los cordobeses._x000a__x000a_#Cuchá #Deportes #Fórmula1 #ParqueSarmiento"/>
    <s v="https://www.instagram.com/p/C-Ku2IjxoQA/"/>
    <x v="0"/>
    <n v="0"/>
    <x v="306"/>
    <x v="6"/>
    <x v="288"/>
    <n v="43600"/>
    <n v="35709"/>
    <n v="3696"/>
    <n v="1194"/>
    <n v="27"/>
    <n v="318"/>
    <n v="135"/>
    <n v="5235"/>
    <n v="0.14660169705116399"/>
    <n v="9"/>
  </r>
  <r>
    <s v="17996830778497470"/>
    <s v="Un hecho inaceptable para nuestra democracia sacudió este sábado a la provincia de Córdoba. Asesinaron a Susana Beatriz Montoya de forma violenta en su hogar en el barrio Ampliación Poeta Lugones, al norte de la ciudad capital. En la vivienda, escrito con lápiz labial en una pared, los homicidas dejaron un mensaje amenazante: “Los vamos a matar a todos. Ahora vamos por tus hijos”._x000a__x000a_Susana Montoya era la viuda de Ricardo Fermín Albareda, un subcomisario  secuestrado y desaparecido durante la dictadura cívico-militar en 1979, y por cuya causa judicial fue condenado Luciano Benjamín Menéndez, junto a varios integrantes de la ex D2._x000a__x000a_Su hijo, Fernando Albareda, es un reconocido militante de HIJOS Córdoba y venía denunciando hostilidades desde hace tiempo. En 2009, durante el proceso judicial por la muerte de su padre, las amenazas se recrudecieron. El diciembre pasado, el frente de su casa apareció lleno de carteles con mensajes intimidatorios junto a seis balas calibre 22 largo._x000a__x000a_Fernando contó que su madre había empezado a recibir llamadas desde hacía unos 20 días “no con amenazas pero sí con amedrentamientos”. “Le llamaban y le cortaban, ella no quería salir de la casa y yo la notaba muy angustiada”. El cuerpo de Montoya fue hallado en el patio con golpes de ladrillo en la cabeza y un cuchillo en el cuello. A eso se sumó la pintada con la gravísima intimidación._x000a__x000a_Los organismos de Derechos Humanos de todo el país ya se han movilizado emitiendo comunicados. Los de Córdoba subieron el mensaje: “Dolor por el asesinato de Susana Beatriz Montoya. Exigimos que se esclarezcan con urgencia, por parte de la Justicia y el poder político de la provincia, los móviles del crimen, sean estos de delito urbano y/o su posible correlato político, dada la existencia de reiteradas amenazas a la familia Albareda. Dijimos ‘Nunca Más’. Estamos en alerta y movilización”._x000a__x000a_Este hecho es una señal de alerta en nuestra vida democrática, en un contexto en que la sociedad y los medios no paran de reproducir discursos de odio y negacionismo. _x000a__x000a_#Cuchá #DerechosHumanos"/>
    <s v="https://www.instagram.com/p/C-Smo_FRVQJ/"/>
    <x v="1"/>
    <n v="0"/>
    <x v="307"/>
    <x v="2"/>
    <x v="189"/>
    <n v="10499"/>
    <n v="8147"/>
    <n v="369"/>
    <n v="82"/>
    <n v="14"/>
    <n v="9"/>
    <n v="3"/>
    <n v="474"/>
    <n v="5.8180925494046902E-2"/>
    <n v="10"/>
  </r>
  <r>
    <s v="17977883837733140"/>
    <s v="🍬 Estas golosinas representan un viaje directo a la infancia en los 80s y 90s y resisten al tiempo gracias a la lucha de las trabajadoras que, tras sucesivas crisis y el anuncio del cierre de la fábrica, lograron mantener la producción, recuperar su fuente de trabajo y seguir generando estos productos icónicos como cooperativa._x000a__x000a_🍭 La empresa Suschen SA, creadora de Mielcitas y Naranjú, entre otros productos, se fundó en 1976 y fue un éxito durante décadas gracias a sus famosas golosinas. Con la crisis que rodeó el cambio de siglo, la compañía pasó por varios dueños y finalmente declaró la quiebra a mediados de 2019. La organización y el compromiso de sus trabajadoras permitieron retomar las riendas del trabajo y convertir la empresa en una cooperativa, asegurando el sustento de más de 80 familias. 👩‍👩‍👧‍👦_x000a__x000a_👩‍🍳 Hoy, las cooperativistas sostienen la cadena productiva y mantienen su puesto de trabajo mediante la autogestión. Marta Zenteno, una de las productoras, en diálogo con El Destape, destacó: “Para salvar nuestra fuente de trabajo hicimos cosas que como trabajadora común jamás imaginé hacer”._x000a__x000a_🌟 Nota completa en 👉 cuchá.com.ar 📲_x000a__x000a_#Mielcitas #Naranjú #Cooperativa"/>
    <s v="https://www.instagram.com/p/C-VGWowx1DJ/"/>
    <x v="0"/>
    <n v="0"/>
    <x v="308"/>
    <x v="3"/>
    <x v="185"/>
    <n v="6118"/>
    <n v="4569"/>
    <n v="225"/>
    <n v="25"/>
    <n v="0"/>
    <n v="15"/>
    <n v="1"/>
    <n v="265"/>
    <n v="5.7999562267454598E-2"/>
    <n v="10"/>
  </r>
  <r>
    <s v="18068505379563580"/>
    <s v="▶️ La Cámara en lo Criminal y Correccional de Río Tercero confirmó la elevación a juicio de la causa penal iniciada contra los miembros en sus distintos niveles de la organización denominada “Generación Zoe” por los delitos de asociación ilícita y estafas reiteradas._x000a__x000a_ℹ️ Leonardo Cositorto, Maximiliano Batista, Norman Prospero, Julieta Sciutti y Andrea Sánchez, entre otros, están imputados por los delitos de asociación ilícita y estafas reiteradas. El tribunal consideró que las pruebas reunidas hasta el momento han logrado determinar, con el grado de probabilidad exigido para este momento procesal._x000a__x000a_📌 Cositorto era el líder y fundador de Generación Zoe. Está preso en el penal de Bouwer desde abril de 2022, a la vez que acumula imputaciones y prisiones preventivas dictadas en jueces de Salta, Rosario, La Plata y Corrientes, y está bajo investigación en otras varias jurisdicciones._x000a__x000a_☑️ Generación Zoe comenzó en 2017 en Villa María, pero se expandió rápidamente a otros países y abrió oficinas en todo el país. Al principio ofrecía cursos de coaching y habilidades blandas, pero con el tiempo empezó a vender membresías en dólares con un retorno de hasta el 50% del dinero invertido. Se trataba de un esquema Ponzi, también conocido como estafa piramidal, donde el dinero de los nuevos inversores era utilizado para pagar a los inversores anteriores. Esta estructura es insostenible a largo plazo, y eventualmente se colapsa, dejando a la mayoría de los participantes sin sus inversiones. Así, la organización terminó afectando a cientos de personas en toda Latinoamérica, por más de 120 millones de dólares según se calcula._x000a__x000a_🔎 Cuando comenzaron a investigarlos, varios miembros huyeron y permanecieron prófugos de la Justicia. Por ejemplo, Leonardo Cositorto fue detenido por Interpol en República Dominicana._x000a__x000a_🎬 Recientemente, Netflix estrenó el documental &quot;El vendedor de ilusiones: El caso Generación Zoe&quot; que relata los hechos, con la voz de los distintos protagonistas y los daminificados._x000a__x000a_#Cuchá #GeneraciónZoe"/>
    <s v="https://www.instagram.com/p/C-WJCTpRopd/"/>
    <x v="1"/>
    <n v="0"/>
    <x v="308"/>
    <x v="3"/>
    <x v="99"/>
    <n v="4220"/>
    <n v="3140"/>
    <n v="95"/>
    <n v="12"/>
    <n v="2"/>
    <n v="2"/>
    <m/>
    <n v="111"/>
    <n v="3.53503184713376E-2"/>
    <n v="19"/>
  </r>
  <r>
    <s v="18006861968351330"/>
    <s v="🎶 La artista cordobesa So Costamagna presenta mañana &quot;El tiempo de las flores&quot;, su nuevo trabajo que, a decir de la propia cantante, &quot;habla sobre la libertad&quot; y cuenta con sonoridades claras, brillantes, nítidas._x000a__x000a_🎧 &quot;El tiempo de las flores&quot; podrá escucharse a través de Spotify y otras plataformas digitales. La portada está a cargo de la artista @nube_ilustraciones y el material fue grabado a través del sello @elefanteenlahabitacion en coproducción con la artista cordobesa Cci Kiu._x000a__x000a_▶️ Como solista, So Costamagna se identifica con el género canción, en el cual conviven y dialogan influencias del funk, pop, rock, soul, R&amp;B, incorporando también ritmos latinoamericanos. Desde 2019 participa activamente de la escena indie cordobesa, con conciertos en reconocidos espacios culturales de la Ciudad de Córdoba._x000a__x000a_#Cuchá"/>
    <s v="https://www.instagram.com/p/C-aRtjURWiJ/"/>
    <x v="1"/>
    <n v="0"/>
    <x v="309"/>
    <x v="5"/>
    <x v="228"/>
    <n v="6111"/>
    <n v="4597"/>
    <n v="229"/>
    <n v="8"/>
    <n v="13"/>
    <n v="3"/>
    <n v="11"/>
    <n v="253"/>
    <n v="5.5035892973678502E-2"/>
    <n v="10"/>
  </r>
  <r>
    <s v="18084557083489592"/>
    <s v="📌 Cada 7 de agosto se celebra en todo el país la festividad de &quot;San Cayetano&quot; y Córdoba no fue la excepción. Durante la mañana, organizaciones sociales, gremios y fieles se reunieron en la Plaza Vélez Sarsfield bajo la consigna &quot;Paz, Pan, Techo, Tierra y Trabajo&quot;. Hubo una ceremonia de bendición y una oración, encabezada por el padre Mariano Oberlin y los padres de los Hogares de Cristo de Córdoba. La jornada incluyó un “feriazo” de la economía popular y un festival, que se prolongó hasta las 15hs._x000a__x000a_☑️ San Cayetano es el patrono del “pan y el trabajo”. Su santuario en el barrio porteño de Liniers, es un destino al que acuden miles de fieles en busca de una fuente laboral. Esta celebración cobró fuerza en nuestro país cuando el párroco Domingo Falgioni, director espiritual de los Círculos de Obreros Católicos, organizara en la década del 30 una pastoral impulsando la veneración del santo como facilitador de empleo y alimento para los carenciados. En aquella época signada por el desempleo debido al crack financiero de agosto de 1929, los favores que operaron a partir de la oración a Cayetano hicieron expandir rápidamente la confianza en su intercesión divina._x000a__x000a_ℹ️ Durante la dictadura cívico-militar, la procesión de San Cayetano se transformó en el lugar donde canalizar los reclamos por la situación social que atravesaba el pueblo argentino. Desde entonces, la fecha cuenta con una carga simbólica considerable._x000a__x000a_📣 En esta ocasión, en Córdoba el evento fue organizado por los trabajadores de la economía popular, nucleados en la Unión de Trabajadores de la Economía Popular - UTEP (muy ligada al Papa Francisco), a la que se sumaron las centrales obreras CGT Regional, CGT Córdoba, CTA de los Trabajadores y CTA Autónoma._x000a__x000a_#Cuchá #SanCayetano #7DeAgosto #Trabajo"/>
    <s v="https://www.instagram.com/p/C-bRE_yx8qN/"/>
    <x v="0"/>
    <n v="0"/>
    <x v="309"/>
    <x v="5"/>
    <x v="114"/>
    <n v="2835"/>
    <n v="1857"/>
    <n v="135"/>
    <n v="4"/>
    <n v="0"/>
    <n v="3"/>
    <n v="1"/>
    <n v="142"/>
    <n v="7.6467420570813099E-2"/>
    <n v="19"/>
  </r>
  <r>
    <s v="17983144823709220"/>
    <s v="Argentina logró su tercera medalla en estos juegos gracias al esfuerzo de Las Leonas. 🥉 En un partido destacado por la actuación de Julieta Jankunas, la cordobesa que actualmente defiende los colores del Club Universitario de Córdoba, quien demostró un gran nivel a lo largo de toda la competencia._x000a__x000a_🏑 En un emocionante enfrentamiento contra Bélgica, Las Leonas se impusieron en la tanda de penales (3-1) tras un empate 2-2 en el tiempo reglamentario.  La arquera Cosentino, con una intervención clave, fue fundamental para asegurar la medalla de bronce para el equipo nacional._x000a__x000a_🏆 Con esta medalla, Argentina suma su tercer logro en los juegos, tras el oro conseguido por “Maligno” Torres y la plata obtenida por Majdalani y Bosco en la categoría Nacra 17 de vela._x000a__x000a_#Cuchá_x000a__x000a_#hockey #lasleonas"/>
    <s v="https://www.instagram.com/p/C-dCg_xRL-F/"/>
    <x v="1"/>
    <n v="0"/>
    <x v="310"/>
    <x v="6"/>
    <x v="350"/>
    <n v="3107"/>
    <n v="2414"/>
    <n v="197"/>
    <n v="4"/>
    <n v="1"/>
    <n v="2"/>
    <m/>
    <n v="204"/>
    <n v="8.4507042253521097E-2"/>
    <n v="12"/>
  </r>
  <r>
    <s v="17987094683538330"/>
    <s v="❗ El Frente Sindical de Universidades Nacionales resolvió convocar a 72 horas de protesta, con paros y actividades de visibilización, los días 12, 13 y 14 de agosto, en respuesta a la “enorme crisis salarial” que atraviesan las trabajadoras y los trabajadores de las universidades nacionales._x000a__x000a_📉 En los últimos siete meses, han perdido más del 50% de su salario frente a la inflación. La medida de fuerza comenzará el 12 de agosto y, en Córdoba, se hará sentir en las principales casas de estudio de la provincia._x000a__x000a_👉 Aunque el gobierno nacional convocó a un encuentro paritario el pasado viernes 8, ofreciendo un incremento salarial del 3 % para agosto y del 2 % para septiembre, la propuesta fue rechazada por las federaciones, ya que está muy por debajo de lo que vienen reclamando. Como resultado, se ratifican las medidas de fuerza._x000a__x000a_💼 Desde ADIUC ratificaron la medida de fuerza, argumentando que &quot;en julio de 2024, para mantener el poder adquisitivo de noviembre de 2023, los salarios deberían aumentar un 41%. Sin embargo, el gobierno dispuso un incremento en forma unilateral del 7,5%, consolidando un deterioro inédito por su magnitud y celeridad&quot;._x000a__x000a_🏥 A su vez, desde el gremio universitario destacaron que la obra social DASPU también está siendo severamente afectada por esta crisis, principalmente debido al incremento en los costos operativos. En este marco, solicitaron a las autoridades la elaboración de un plan de contingencia que garantice el derecho de las y los afiliados."/>
    <s v="https://www.instagram.com/p/C-fgzNfxmdz/"/>
    <x v="1"/>
    <n v="0"/>
    <x v="311"/>
    <x v="0"/>
    <x v="351"/>
    <n v="14424"/>
    <n v="11282"/>
    <n v="204"/>
    <n v="35"/>
    <n v="0"/>
    <n v="7"/>
    <n v="4"/>
    <n v="246"/>
    <n v="2.1804644566566202E-2"/>
    <n v="11"/>
  </r>
  <r>
    <s v="18068160352587032"/>
    <s v="🩺 La vasectomía es un método anticonceptivo para hombres, en el cual se cortan o bloquean los conductos deferentes para evitar que los espermatozoides se mezclen con el semen durante la eyaculación, previniendo así el embarazo. Es altamente efectiva, con una tasa de éxito superior al 99%, aunque no protege contra enfermedades de transmisión sexual (ETS)._x000a__x000a_📋 En Córdoba capital se puede acceder a la cirugía de vasectomía de manera gratuita. En el último año ya se realizaron más de 20 procedimientos en personas entre los 27 a los 55 años. _x000a__x000a_🤔 ¿Cómo se realiza? La vasectomía se efectúa mediante un corte u obstrucción del tubo que transporta esperma desde cada testículo (conductos deferentes)._x000a__x000a_📍 ¿Dónde? En el Hospital Municipal Príncipe de Asturias, en el sur de la ciudad. Además, se ofrece un circuito gratuito de atención para este método anticonceptivo quirúrgico, seguro y efectivo. Además, el hospital cuenta con un equipo de profesionales que asesoran y eliminan dudas, respetando la identidad autopercibida de los pacientes._x000a__x000a_🗓️ Turnos: Las personas interesadas pueden acudir sin turno previo los martes a partir de las 10:45 al área de administración del hospital._x000a__x000a_⏳ Procedimiento: La vasectomía es un procedimiento ambulatorio que dura unos 30 minutos, realizado con anestesia local._x000a__x000a_🔄 Reversibilidad: Aunque se considera un método permanente, existen técnicas de microcirugía que pueden revertir la vasectomía en algunos casos._x000a__x000a_❌ Aunque circulan muchos mitos en torno a este procedimiento, es importante que tengas en cuenta que:_x000a__x000a_• La vasectomía no afecta la erección, el orgasmo, la eyaculación ni la libido._x000a_• No protege contra infecciones de transmisión sexual._x000a_• Existen otros métodos anticonceptivos alternativos._x000a_• Puede haber riesgos como sangrado, infección e hinchazón._x000a__x000a_#SaludSexual #Salud #DerechosReproductivos #Vasectomía_x000a_#SaludPública"/>
    <s v="https://www.instagram.com/p/C-kfpd8OlYM/"/>
    <x v="1"/>
    <n v="0"/>
    <x v="312"/>
    <x v="2"/>
    <x v="352"/>
    <n v="17540"/>
    <n v="13593"/>
    <n v="453"/>
    <n v="283"/>
    <n v="3"/>
    <n v="97"/>
    <n v="8"/>
    <n v="836"/>
    <n v="6.1502243801956902E-2"/>
    <n v="9"/>
  </r>
  <r>
    <s v="17909147850001190"/>
    <s v="😱 Como ya es tradición durante la celebración de la Noche de Brujas, esta noche se realizará &quot;Córdoba Misteriosa&quot;, un recorrido organizado por la Municipalidad que significa una oportunidad para descubrir las leyendas de terror y relatos de misterio atrapados en los edificios más emblemáticos de la ciudad._x000a__x000a_👻 La actividad propone una visita guiada a pie, pasando por los tradicionales rincones del casco histórico, para contar y sentir en carne viva las leyendas y relatos que asustaron a los cordobeses de antaño. De la mano de guías profesionales de turismo, se vivirán momentos de misterio y humor, que harán electrizar a los participantes._x000a__x000a_✅ El recorrido comenzará en la explanada del Cabildo Histórico, pasando por el Pasaje Santa Catalina, el antiguo Campo Santo de la Catedral, la Pelada de la Cañada, y más, hasta finalizar en la Casona Municipal._x000a__x000a_🔊 En la @casonamunicipal, el Coro &quot;El Tropel&quot; realizará una puesta artística alusiva a los fantasmas, creando un ambiente único._x000a__x000a_🔎 La actividad es con 𝗖𝗨𝗣𝗢𝗦 𝗟𝗜𝗠𝗜𝗧𝗔𝗗𝗢𝗦 hasta agotar capacidad, será un atractivo para todos los que deseen conocer los misterios y leyendas atrapados en el patrimonio de la ciudad._x000a__x000a_📍 Hoy martes 13 de agosto, de 17:30 a 21:30 hs en la Oficina de Información Turística del Cabildo Histórico (Independencia 30)._x000a__x000a_👉 Más información en: cultura.cordoba.gob.ar_x000a__x000a_#Cuchá #Córdoba #CiudadDeCórdoba #NocheDeBrujas #Martes13"/>
    <s v="https://www.instagram.com/p/C-nFxbhxExa/"/>
    <x v="1"/>
    <n v="0"/>
    <x v="313"/>
    <x v="3"/>
    <x v="353"/>
    <n v="4631"/>
    <n v="3583"/>
    <n v="234"/>
    <n v="62"/>
    <n v="1"/>
    <n v="8"/>
    <m/>
    <n v="305"/>
    <n v="8.5124197599776699E-2"/>
    <n v="9"/>
  </r>
  <r>
    <s v="18066208657598340"/>
    <s v="🚨 Un reciente informe de UNICEF revela una realidad alarmante: un millón de niños y niñas en Argentina se van a dormir sin cenar cada noche. Esta situación refleja la profundización de la crisis alimentaria en el país, afectando gravemente el desarrollo infantil en un contexto donde el 70% de los menores vive en situación de pobreza._x000a__x000a_📉 El informe destaca que más de siete millones de niños viven en la pobreza monetaria, exacerbada por la inflación y el estancamiento económico que persiste desde hace más de una década. Como consecuencia, 4,5 millones de adultos se ven obligados a saltearse comidas para asegurar que sus hijos puedan alimentarse._x000a__x000a_⚠️ La situación es aún más crítica cuando se considera que 10 millones de niños han reducido su consumo de carne y lácteos en comparación con el año pasado. Esta disminución pone en riesgo su desarrollo físico, su rendimiento escolar y su salud general, creando un círculo vicioso difícil de romper._x000a__x000a_👉 Ante esta realidad, UNICEF ha lanzado la campaña &quot;El hambre no tiene un final feliz&quot;, buscando sensibilizar a la población y movilizar recursos para enfrentar la crisis. La organización propone que un pequeño aumento en las asignaciones sociales, equivalente al 0,03% del PBI, podría erradicar la pobreza extrema infantil._x000a__x000a_🔊 UNICEF hace un llamado urgente a las autoridades y a la sociedad para tomar medidas concretas que prioricen a los niños en las políticas públicas. La pobreza infantil es un problema erradicable, pero requiere un compromiso firme para garantizar que todos los niños y niñas en Argentina accedan a una alimentación adecuada y a las oportunidades necesarias para un desarrollo pleno._x000a__x000a_#Cucha #UNICEF #PobrezaInfantil #CrisisAlimentaria #Argentina"/>
    <s v="https://www.instagram.com/p/C-ps6K5RsXe/"/>
    <x v="1"/>
    <n v="0"/>
    <x v="314"/>
    <x v="4"/>
    <x v="354"/>
    <n v="5334"/>
    <n v="4469"/>
    <n v="95"/>
    <n v="6"/>
    <n v="4"/>
    <n v="4"/>
    <n v="1"/>
    <n v="109"/>
    <n v="2.4390243902439001E-2"/>
    <n v="10"/>
  </r>
  <r>
    <s v="17858890668223800"/>
    <s v="📣 Vuelven las entrevistas #SinCassette y te traemos un adelanto de la nueva con Miguel Siciliano. El legislador es un fanático del fútbol y cruzó fuerte al vocero presidencial Manuel Adorni por el ninguneo a Maradona._x000a__x000a_▶️ Además, el presidente del bloque de Hacemos Unidos por Córdoba habló sobre los principales desafíos que enfrenta la gestión Llaryora, su vínculo con otros políticos, desde De la Sota o Schiaretti hasta Angeloz y Riutort, y cuál es el diferencial del actual gobernador con respecto a todos ellos._x000a__x000a_✅ Pronto podrás leer la nota completa en nuestra página web 👉 www.cucha.com.ar. _x000a__x000a_#Cuchá #Córdoba #CiudadDeCórdoba #ParqueLasHeras #Siciliano #MiguelSiciliano #Maradona #Adorni"/>
    <s v="https://www.instagram.com/reel/C-quwwvxXwA/"/>
    <x v="2"/>
    <n v="123"/>
    <x v="314"/>
    <x v="4"/>
    <x v="63"/>
    <n v="7805"/>
    <n v="4275"/>
    <n v="272"/>
    <n v="69"/>
    <n v="39"/>
    <n v="6"/>
    <n v="12"/>
    <n v="386"/>
    <n v="9.0292397660818702E-2"/>
    <n v="19"/>
  </r>
  <r>
    <s v="18299134900161140"/>
    <s v="☑️ Ayer fue el primer día del ciclo lectivo para las escuelas de régimen especial, conocidas como de alta montaña, que hay en la provincia. _x000a__x000a_📌 El gobernador Martín Llaryora acompañó el primer día de clases en una escuelita de la Pampa de Achala, cercana al Parque Nacional Quebrada del Condorito, a unos 2400 metros de altura. Allí anunció un nuevo servicio de internet de alta velocidad para estas instituciones a través de Starlink. _x000a__x000a_ℹ️ La iniciativa se aplicará en las cuatro escuelas con régimen especial: Ceferino Namuncurá, IPEM 285, Florentino Ameghino y Leandro N. Alem. Estas escuelas cuentan con un régimen de cursado especial debido a las condiciones ambientales y de accesibilidad en las que se encuentran situadas. Iniciaron su ciclo lectivo ayer y culminará el 9 junio del siguiente año, brindando un servicio educativo de jornada completa con albergue._x000a__x000a_💬 &quot;Sin conectividad hoy no podemos hablar de una educación de calidad, no podemos hablar de la posibilidad de la formación ni igualar oportunidades.” dijo el gobernador. _x000a__x000a_💻 Los dispositivos entregados tienen su sistema alineado con el programa Educar. No solo proporcionan conexión a Internet, sino que también cuentan con un sistema de control de contenido._x000a__x000a_#Cuchá #Educación #AltaMontaña"/>
    <s v="https://www.instagram.com/p/C-sTxSmxq2Y/"/>
    <x v="1"/>
    <n v="0"/>
    <x v="315"/>
    <x v="5"/>
    <x v="355"/>
    <n v="2449"/>
    <n v="1930"/>
    <n v="115"/>
    <n v="0"/>
    <n v="0"/>
    <n v="2"/>
    <n v="1"/>
    <n v="117"/>
    <n v="6.0621761658031098E-2"/>
    <n v="10"/>
  </r>
  <r>
    <s v="17843608506292720"/>
    <s v="En el marco del “No inicio de clases”, el gremio de los y las Docentes e Investigadores de la UNC (ADIUC) en conjunto con la Federación Universitaria de Córdoba (FUC) y el sindicato No Docente, invitan al Festival por la universidad pública. 📚_x000a__x000a_💪 Tras una semana con acciones de protesta y visibilización en toda la UNC, el comunicado del gremio convoca a esta jornada de celebración y lucha en la explanada del Pabellon Brujas._x000a__x000a_🤨 Cabe resaltar que, la inflación acumulada entre diciembre de 2023 y junio de este año alcanzó el 121%. En ese mismo período, el gobierno dispuso en forma unilateral “incrementos” salariales que totalizan un 70% de los salarios docentes y no docentes, alcanzando su mínimo histórico. _x000a__x000a_✏️ En este contexto, el plan de acción de los docentes sigue en marcha, reafirmando su compromiso con la defensa de la educación pública. A su vez, como parte de estas medidas, se incluye la adhesión al paro nacional universitario programado para los días 20 y 21 de agosto, una acción que refleja la situación de las universidades a lo largo y ancho del país. _x000a__x000a_🥳 El festival se realizará a las 15:30 hs en la explanada del Pabellón Brujas, con entrada libre y gratuita. Si querés conocer la grilla completa, deslizá en la imagen._x000a__x000a_#Cuchá_x000a__x000a_#UNC #educacionpublica #parodocentenacional #festival"/>
    <s v="https://www.instagram.com/p/C-uyHVnx3F4/"/>
    <x v="0"/>
    <n v="0"/>
    <x v="316"/>
    <x v="6"/>
    <x v="162"/>
    <n v="5087"/>
    <n v="3538"/>
    <n v="279"/>
    <n v="13"/>
    <n v="4"/>
    <n v="2"/>
    <n v="1"/>
    <n v="298"/>
    <n v="8.4228377614471397E-2"/>
    <n v="9"/>
  </r>
  <r>
    <s v="18014297882302310"/>
    <s v="🙌 Las calles de Villa El Libertador se llenaron de colores para celebrar la festividad de la Virgen de Urkupiña, la Patrona de la Integridad Nacional de Bolivia, y símbolo de la comunidad en nuestra provincia. Como cada año, miles de personas se acercaron a la plaza y a la Parroquia Nuestra Señora del Trabajo para acompañar los festejos y hacer sus oraciones y ofrendas._x000a__x000a_🎊 La imagen de Urkupiña fue honrada con papeles de colores y el baile de caporales, tinkus, morenadas y otras danzas típicas de Bolivia que hombres y mujeres representan con saltos, giros y atractivas vestimentas. Cabe destacar que la festividad ha trascendido largamente a la comunidad boliviana, volviéndose una tradición para los habitantes de toda la zona sur de la ciudad._x000a__x000a_📌 Fue un 15 de agosto pero de 1985 en que se conmemoró por primera vez en Villa El Libertador y desde entonces se sostiene ininterrumpidamente. La celebración a la Virgen inicia con las nueve misas que se brindan en la Parroquia Nuestra Señora del Trabajo, siendo la de la víspera (este año el viernes 16) un día sumamente especial, ya que se lleva adelante el cambio de manto de cada una de las 30 figuras que se encuentran tanto en la iglesia como en la casa de algunos vecinos. _x000a__x000a_🎉 El sábado las actividades comienzan por la mañana con una misa y posterior procesión por las calles del barrio, para luego continuar con bailes, comidas típicas, bendiciones y actividades folclóricas con las que tradicionalmente se honra a la Virgen. Después del acto protocolar, comienza la bendición de los «arcos» y «cargamentos». Los arcos pueden llegar a alcanzar hasta dos metros de altura. Simultáneamente, los grupos de danza y las bandas de música recorren las calles de Villa El Libertador hasta llegar frente a las imágenes de Urkupiña a rendirle homenaje._x000a__x000a_ℹ️ Si querés conocer más, lee la nota completa haciendo click en el link de la bio o ingresando a 👉 www.cucha.com.ar. _x000a__x000a_#Cuchá #VillaElLibertador #Córdoba #VirgenDeUrkupiña"/>
    <s v="https://www.instagram.com/p/C-yZ-1-xQC6/"/>
    <x v="0"/>
    <n v="0"/>
    <x v="317"/>
    <x v="0"/>
    <x v="158"/>
    <n v="6084"/>
    <n v="3975"/>
    <n v="552"/>
    <n v="30"/>
    <n v="4"/>
    <n v="8"/>
    <n v="6"/>
    <n v="594"/>
    <n v="0.14943396226415101"/>
    <n v="19"/>
  </r>
  <r>
    <s v="17846607234264710"/>
    <s v="Un estudio realizado por el Instituto de Estadísticas del Defensor del Pueblo y el Programa de Navegación Segura por Internet reveló el preocupante problema de las apuestas online entre adolescentes de 14 a 17 años de la ciudad de Córdoba. 📍_x000a__x000a_📈 El informe revela que casi el 20% de los adolescentes participa con frecuencia en apuestas, mostrando una marcada preferencia por los juegos de azar. Dentro de este grupo, el 39% se inclina por los juegos clásicos de casino, como el póker, el blackjack y el bingo._x000a__x000a_🧐 A su vez, la encuesta profundiza en el concepto de juego responsable, investigando cómo los adolescentes interpretan esta idea y cómo se autodefinen en términos de ser &quot;jugadores responsables&quot;. En este contexto, aunque una gran parte de los encuestados afirmó que juegan principalmente por diversión y sin mayores consecuencias, muchos jóvenes están comenzando a experimentar problemas de adicción relacionados con el juego, lo que pone en evidencia la necesidad de una mayor conciencia y educación sobre los riesgos involucrados._x000a__x000a_Podés leer la nota completa en www.cucha.com.ar o en el link de la Bio._x000a__x000a_#Cuchá _x000a_#Apuestaonline #Defensordelpueblo #Córdoba"/>
    <s v="https://www.instagram.com/p/C-2da8KxJuY/"/>
    <x v="1"/>
    <n v="0"/>
    <x v="318"/>
    <x v="2"/>
    <x v="356"/>
    <n v="2371"/>
    <n v="1885"/>
    <n v="59"/>
    <n v="4"/>
    <n v="1"/>
    <n v="3"/>
    <m/>
    <n v="67"/>
    <n v="3.55437665782493E-2"/>
    <n v="9"/>
  </r>
  <r>
    <s v="17921913806948900"/>
    <s v="📦 Por quinta vez en menos de tres meses y sin ofrecer detalles a pesar de múltiples pedidos de información, el gobierno de Javier Milei vuelve a sacar reservas en lingotes de oro del país. El operativo se confirmó cuando camiones de caudales salieron de la sede del Banco Central con rumbo al Aeropuerto Internacional de Ezeiza, repitiendo el mismo procedimiento que en ocasiones anteriores._x000a__x000a_🏦 En esta operación, considerada por el gobierno como clave para fortalecer las reservas internacionales, el BCRA realizó un nuevo envío de oro a Londres. Esta vez, se trata de 1.500 lingotes, con un valor aproximado de 250 millones de dólares. Estos envíos, que comenzaron en junio de este año, forman parte de una estrategia del BCRA para diversificar y proteger las reservas del país, aunque su opacidad ha generado críticas._x000a__x000a_🚢 El ministro de Economía, Luis Caputo, defendió la decisión en una entrevista, calificándola como “una movida muy positiva porque le permite al país obtener retornos por esa colocación que no se podrían hacer de otra manera&quot;, dijo el mes pasado el titular del Palacio de Hacienda al ser consultado por esos embarques._x000a__x000a_💰 El oro, considerado un refugio seguro en tiempos de inestabilidad económica, se trasladó hacia la capital británica, donde permanecerá custodiado en las bóvedas de una reconocida entidad bancaria. Desde el gobierno, justifican este movimiento como un esfuerzo por mejorar la liquidez y la estabilidad financiera de Argentina en un contexto económico complejo, pero el secretismo y la frecuencia de estos envíos continúan alimentando el debate público._x000a__x000a_#BCRA #Oro #Reservas #Economía #Finanzas #InversiónSegura #Cucha"/>
    <s v="https://www.instagram.com/p/C-5Er28xKF9/"/>
    <x v="1"/>
    <n v="0"/>
    <x v="319"/>
    <x v="3"/>
    <x v="357"/>
    <n v="4711"/>
    <n v="3510"/>
    <n v="97"/>
    <n v="12"/>
    <n v="14"/>
    <n v="5"/>
    <n v="1"/>
    <n v="128"/>
    <n v="3.64672364672365E-2"/>
    <n v="9"/>
  </r>
  <r>
    <s v="18030567176236712"/>
    <s v="🏠 Un reciente estudio de la Universidad Nacional de Córdoba (UNC) indicó que el 40% de los hogares en el área metropolitana de la capital provincial no puede adquirir una vivienda debido a los elevados precios inmobiliarios y a la insuficiencia de ingresos familiares. Esta investigación destaca la difícil situación habitacional que enfrentan muchas familias cordobesas._x000a__x000a_🧠 El equipo de investigadores, liderado por Miriam Liborio y Juan Pablo Carranza, empleó algoritmos de inteligencia artificial para mapear y analizar los valores inmobiliarios en toda la región. Los resultados muestran que casi la mitad de la población queda excluida del mercado, aun cuando existieran créditos hipotecarios accesibles, evidenciando la necesidad urgente de políticas públicas que aborden este desafío._x000a__x000a_🌍 Aunque los sectores de menores ingresos podrían acceder a terrenos, la mayoría de estos están ubicados en zonas sin servicios esenciales como agua y luz, lo que genera una &quot;accesibilidad ficticia&quot;. Además, el estudio encontró que solo el 10% de las viviendas en alquiler son asequibles para los sectores medios, mientras que más del 30% están reservadas para los deciles de ingresos más altos._x000a__x000a_👩‍⚖️ El análisis también reveló disparidades de género, mostrando que las mujeres enfrentan mayores dificultades para acceder a la vivienda, en comparación con los hombres. Los profesionales y empleados públicos son quienes tienen mejores posibilidades de adquirir una propiedad, mientras que los trabajadores de la construcción, gastronomía y servicio doméstico están en el extremo opuesto. Además, el grupo etario con mejores condiciones para comprar una vivienda es el de personas entre 35 y 39 años._x000a__x000a_⚠️ Los investigadores advierten que, si no se implementan políticas públicas inclusivas, la desigualdad en el acceso a la vivienda continuará afectando a una gran parte de la población cordobesa, profundizando la crisis habitacional en la región._x000a__x000a_#Córdoba #Vivienda #AccesoJusto #CrisisHabitacional #Desigualdad #UNC #ObservatorioSocial"/>
    <s v="https://www.instagram.com/p/C-7vE9sx6dw/"/>
    <x v="1"/>
    <n v="0"/>
    <x v="320"/>
    <x v="4"/>
    <x v="84"/>
    <n v="5104"/>
    <n v="4061"/>
    <n v="153"/>
    <n v="7"/>
    <n v="4"/>
    <n v="6"/>
    <m/>
    <n v="170"/>
    <n v="4.1861610440778102E-2"/>
    <n v="10"/>
  </r>
  <r>
    <s v="18157630198315832"/>
    <s v="⚽ Este jueves 22 de agosto, Córdoba celebra a Las Pioneras, las mujeres que marcaron un antes y un después en el fútbol femenino argentino al vencer a Inglaterra en el mundial de México 1971._x000a__x000a_🎉 El Centro Cultural La Piojera será el escenario de una jornada para recordar y homenajear a estas luchadoras. La noche comenzará con la proyección del documental México 71 y continuará con un conversatorio en formato radial entre las locutoras de &quot;Lo que quieren las wachas&quot;, la directora del film, Carolina Fernández, y la histórica Pelu Ponce. ¡No te pierdas la serigrafía para llevarte tu remera estampada y participar en los sorteos! 🎁_x000a__x000a_🗓 Lugar: La Piojera (Colón 1559)_x000a_🕣 Fecha y hora: Jueves 22 de agosto, 20:30 hs_x000a_👏 Entrada: A la gorra_x000a__x000a_👉 Un evento organizado por el programa radial &quot;Lo que Quieren las Wachas&quot;, el colectivo Abriendo la Cancha, La tinta y La Piojera."/>
    <s v="https://www.instagram.com/p/C-8rH_OxGss/"/>
    <x v="1"/>
    <n v="0"/>
    <x v="320"/>
    <x v="4"/>
    <x v="96"/>
    <n v="4588"/>
    <n v="3434"/>
    <n v="172"/>
    <n v="6"/>
    <n v="2"/>
    <n v="3"/>
    <m/>
    <n v="183"/>
    <n v="5.3290623179964997E-2"/>
    <n v="19"/>
  </r>
  <r>
    <s v="18065531338537980"/>
    <s v="🔊 El próximo Sábado 24 de Agosto a las 00:00hs se estrena en todas las plataformas digitales el nuevo disco de Rosario Serafin, llamado &quot;Lado A - Lado B&quot;. La multifacética artista, egresada de la Facultad de Artes de la UNC, nos trae 8 canciones que reflejan su ser con líricas catárquicas y liberadoras._x000a__x000a_▶️ &quot;Rosario Serafin&quot; es un proyecto solista independiente activo desde 2018 que fusiona géneros como el pop, rock y jazz. Es un número habitual en la escena cordobesa, habiendo actuado en numerosos escenarios y festivales y realizado colaboraciones con otros músicos._x000a__x000a_🎶 En sus letras, Rosarito (como la llaman), explora las vivencias más mundanas como la angustia, el desamor, duelos inconclusos o la frustración ante el &quot;no control&quot;. Su despegue artístico sucedió en 2021 a traves de tiktok, donde se viralizó interpretando covers varios._x000a__x000a_#Cuchá #Córdoba #Arte #Cultura #Música"/>
    <s v="https://www.instagram.com/p/C_BQRFZRYYL/"/>
    <x v="1"/>
    <n v="0"/>
    <x v="321"/>
    <x v="6"/>
    <x v="358"/>
    <n v="13252"/>
    <n v="9641"/>
    <n v="461"/>
    <n v="0"/>
    <n v="17"/>
    <n v="14"/>
    <n v="21"/>
    <n v="492"/>
    <n v="5.1032050617155898E-2"/>
    <n v="13"/>
  </r>
  <r>
    <s v="18338084233122720"/>
    <s v="🧪 El Proyecto MATTEO es un proyecto educativo y científico que nació en la ciudad de Villa Carlos Paz y que hoy ya ha alcanzado a más de 100 escuelas en todo el país. Esta iniciativa surgió en el Instituto Dante Alighieri, como un homenaje al estudiante Matteo Ravagli Cáceres quien era parte del proyecto, quería estudiar astronomía y falleció en 2017. _x000a__x000a_ℹ️ Además de un nombre, MATTEO son las siglas de &quot;Medición Automática del Tiempo de la Troposfera en Escuelas y Organismos&quot;. A través esta propuesta, los alumnos de numerosas escuelas aprenden sobre meteorología, observación meteorológica y dan sus primeros pasos en la experiencia de hacer ciencia. MATTEO brinda la posibilidad de que los estudiantes realicen prácticas científicas (mediciones) mediante el uso de estaciones y pluviómetros de bajo costo que aportan datos climáticos de gran utilidad. _x000a__x000a_🔎 MATTEO encontró asidero en la Facultad de Ciencias Exactas, Físicas y Naturales, de la Universidad Nacional de Córdoba. En 2022 logró un acuerdo de colaboración con el Servicio Meteorológico Nacional, lo que le permitió extender su alcance y llegar a más instituciones educativas. En el marco del Proyecto, también se realizan charlas, visitas a instituciones y colaboraciones científicas._x000a__x000a_▶️ En los talleres se presentan los distintos instrumentos de medición utilizados en la meteorología como estaciones meteorológicas, radares y satélites. Posteriormente, se enseña a fabricar instrumentos medición de variables meteorológicas de forma &quot;casera&quot; o de bajo costo. Herramientas como Pluviómetros, Termómetros, Anemómetros y Barómetros con los que miden precipitaciones, humedad, temperatura del aire, presión, y dirección y velocidad del viento. Luego, los estudiantes comienzan a realizar mediciones sostenidas en el tiempo que se reúnen en reportes meteorológicos según regiones. _x000a__x000a_📌 Algunos de esos datos fueron utilizados hasta por organizaciones internacionales, como el Proyecto Relámpago de Estados Unidos cuando estuvo trabajando en nuestra provincia, o más recientemente por una delegación científica japonesa._x000a__x000a_👍 Si querés conocer más, podés entrar a su instagram 👉 @matteo_adopto._x000a__x000a_#Cuchá #Ciencia #VillaCarlosPaz"/>
    <s v="https://www.instagram.com/p/C_JlZvvxXJ4/"/>
    <x v="1"/>
    <n v="0"/>
    <x v="322"/>
    <x v="2"/>
    <x v="187"/>
    <n v="4480"/>
    <n v="3566"/>
    <n v="144"/>
    <n v="8"/>
    <n v="7"/>
    <n v="10"/>
    <n v="3"/>
    <n v="169"/>
    <n v="4.7392035894559703E-2"/>
    <n v="19"/>
  </r>
  <r>
    <s v="17944256948752050"/>
    <s v="✍️ Hoy celebramos 110 años del nacimiento de Julio Cortázar, uno de los más grandes escritores de la literatura latinoamericana. Nació en Bruselas en 1914 y pasó su infancia y juventud en Buenos Aires, ciudad que dejó en 1951 para establecerse en París, donde escribió gran parte de su obra._x000a__x000a_📚 Con libros icónicos como Bestiario, Final del juego y Rayuela, Cortázar se consagró como una figura clave del Boom latinoamericano. Sus cuentos y novelas revolucionaron la forma de narrar, jugando con el tiempo y el espacio, y creando universos únicos que desafían al lector._x000a__x000a_🌟 La obra de Cortázar es parte del patrimonio cultural argentino y una referencia ineludible para cientos de escritores en toda Latinoamérica. Su estilo innovador y su capacidad para romper los moldes literarios lo han convertido en un faro que sigue guiando a nuevas generaciones de creadores y lectores._x000a__x000a_#JulioCortázar #LiteraturaLatinoamericana #Rayuela #CulturaArgentina #BoomLatinoamericano #Cuentos #Escritores #Literatura #PatrimonioCultural #110AñosCortázar"/>
    <s v="https://www.instagram.com/p/C_Io_naRgku/"/>
    <x v="1"/>
    <n v="0"/>
    <x v="322"/>
    <x v="2"/>
    <x v="359"/>
    <n v="2259"/>
    <n v="1857"/>
    <n v="95"/>
    <n v="0"/>
    <n v="2"/>
    <n v="2"/>
    <m/>
    <n v="99"/>
    <n v="5.33117932148627E-2"/>
    <n v="10"/>
  </r>
  <r>
    <s v="18017256623442080"/>
    <s v="En conmemoración a los 40 años de la Asamble Permanente por los Derechos Humanos (APDH), la municipalidad de Villa María puso en valor el “Paseo Nunca Más”._x000a__x000a_La iniciativa se efectuó a través del Programa de Patrimonialización de Villa María y el programa de Historia Oral y Memorias Locales con eje en la construcción de políticas de memoria en la ciudad. _x000a__x000a_En el sector, se colocaron luces, bancos, flores y una placa conmemorativa por los 40 años del APHD - Villa María. _x000a__x000a_La Asamblea Permanente por los Derechos Humanos (APDH) surgió en 1975 a partir de una convocatoria de diversos sectores sociales, políticos, intelectuales, sindicales y religiosos en Argentina. Esta iniciativa fue una respuesta a la creciente violencia y al deterioro de los derechos humanos fundamentales que se intensificaban en el país._x000a__x000a_Durante el retorno a la democracia, la APDH desempeñó un papel fundamental en la construcción y preservación de la memoria. Su trabajo fue esencial para documentar y dar visibilidad a las violaciones a los derechos humanos que tuvieron lugar en ese periodo, contribuyendo a la construcción de la memoria colectiva sobre lo sucedido en tiempos de la represión clandestina._x000a__x000a_#Cuchá _x000a_#villamaría #derechoshumanos #asamblea"/>
    <s v="https://www.instagram.com/p/C_McS2lRqN-/"/>
    <x v="1"/>
    <n v="0"/>
    <x v="323"/>
    <x v="3"/>
    <x v="360"/>
    <n v="3855"/>
    <n v="2937"/>
    <n v="135"/>
    <n v="0"/>
    <n v="0"/>
    <n v="2"/>
    <m/>
    <n v="137"/>
    <n v="4.6646237657473603E-2"/>
    <n v="22"/>
  </r>
  <r>
    <s v="17861055420225070"/>
    <s v="El finalista de la última edición de “Gran Hermano”, donó una casa para la asociación civil La casita trans. Se trata del premio que ganó por el reality, Bautista Mascia, pero que cedió a Emmanuel para que lo destine a una organización solidaria._x000a__x000a_La Casita Trans trabaja desde 2017 con el objetivo de acompañar y asesorar a infancias, adolescencias y juventudes trans. El espacio cuenta con psicólogos, trabajadores sociales, abogados y médicos para brindar una contención integral._x000a__x000a_#Cuchá_x000a__x000a_#emmanuelvich"/>
    <s v="https://www.instagram.com/p/C_Ow1bFRSDO/"/>
    <x v="1"/>
    <n v="0"/>
    <x v="324"/>
    <x v="4"/>
    <x v="361"/>
    <n v="5677"/>
    <n v="4425"/>
    <n v="419"/>
    <n v="0"/>
    <n v="1"/>
    <n v="6"/>
    <m/>
    <n v="426"/>
    <n v="9.6271186440678003E-2"/>
    <n v="19"/>
  </r>
  <r>
    <s v="17847940293259080"/>
    <s v="Un día como hoy, hace 20 años, Argentina volvió a coronarse con una medalla de oro olímpica en los Juegos Olímpicos, tras 52 años de espera. Con solo unas horas de diferencia, las selecciones de fútbol y básquet lograron alcanzar la gloria olímpica. Es por esto que hoy se conmemora el Día del Deporte Argentino._x000a__x000a_A las 10 de la mañana (4 a.m. en Argentina), en el Estadio Olímpico de Atenas, la selección argentina de fútbol, dirigida por Marcelo Bielsa, disputó la final por la medalla de oro contra Paraguay. Con un equipo que incluía a figuras como Carlos Tevez, Javier Mascherano, Roberto Ayala, Gabriel Heinze y Kily González, Argentina se consagró campeona olímpica tras una campaña invicta, con 17 goles a favor y ninguno en contra._x000a__x000a_Pocas horas después, la selección de básquet, bajo la dirección de Rubén Magnano, sumó otra medalla de oro para el país. Este equipo protagonizó una de las mayores hazañas deportivas al derrotar al poderoso Dream Team de Estados Unidos en las semifinales. La Generación Dorada, con jugadores como Emanuel Ginóbili y Luis Scola, alcanzó la gloria en la final contra Italia, dejando una huella imborrable en el baloncesto mundial._x000a__x000a_Aquel fue un día dorado, uno de los más trascendentes en la historia del deporte argentino. Tal fue su relevancia que, desde 2005, cada 28 de agosto se celebra el Día del Deporte Argentino._x000a__x000a_#DeporteArgentino #OroOlímpico #GeneraciónDorada #Atenas2004 #Futbol #Basquet"/>
    <s v="https://www.instagram.com/p/C_NqmjNxsD2/"/>
    <x v="1"/>
    <n v="0"/>
    <x v="324"/>
    <x v="4"/>
    <x v="362"/>
    <n v="2791"/>
    <n v="2161"/>
    <n v="117"/>
    <n v="0"/>
    <n v="0"/>
    <n v="0"/>
    <m/>
    <n v="117"/>
    <n v="5.4141601110596897E-2"/>
    <n v="9"/>
  </r>
  <r>
    <s v="18019857011194500"/>
    <s v="🙌 Comenzaron los #JuegosParalímpicos de #París2024 y Córdoba contará con una destacada representación: de los 70 atletas argentinos, nueve son oriundos de nuestra provincia._x000a__x000a_🎾 Gustavo Fernández: el tenista en silla de ruedas de Río Tercero, actual número 3 del ranking mundial, participará en su cuarta edición de los Juegos Paralímpicos. Fernández busca mejorar su desempeño, luego de llegar hasta cuartos de final en Londres 2012, Río 2016 y Tokio 2020._x000a__x000a_🏃 Fernando Vázquez: atleta con disminución visual, también de Río Tercero, competirá en salto en largo. Vázquez llega a París tras un notable cuarto puesto en el Campeonato Mundial de Atletismo Adaptado en Japón._x000a__x000a_⚽ Maximiliano Espinillo y Nahuel Heredia: integrantes del equipo de fútbol para ciegos, «Los Murciélagos», han sido jugadores clave en el reciente título mundial obtenido en Birmingham 2023. Espinillo fue elegido como mejor jugador y Heredia fue quien anotó el gol decisivo en la final. Ya han cosechado medallas paralímpicas (bronce y plata)._x000a__x000a_🏊‍♂️ Elizabeth Noriega, Jazmín Aragón y Germán Arévalo: la natación contará con una fuerte representación. Noriega, nacida en Arroyito, participará en sus segundos Juegos Paralímpicos en las pruebas de 100m y 200m libre, y 50m espalda de la categoría S5 (parálisis cerebral). Aragón, de Villa Carlos Paz, debutará en los 100m mariposa S8 (parálisis braquial obstétrica), mientras que Arévalo, el nadador más joven de la delegación, competirá en 100m pecho SB5 (parálisis cerebral)._x000a__x000a_🎯 María Laura Rodríguez Belvedere: la tiradora competirá en la especialidad de 10m Rifle Aire Tendido Mixto. Con sólo 24 años, es novena del top ten internacional y se consagró doble medallista de bronce en los Juegos Parapanamericanos de Santiago de Chile 2023. Es la única deportista en esta disciplina de Argentinay es la primera mujer en tiro que competirá en unos Juegos Paralímpicos._x000a__x000a_🚣‍♂️ Ariel Atamañuk: El palista de paracanotaje competirá en kayak individual. Atamañuk, misionero de nacimiento, pero cordobés por adopción, se presenta con grandes expectativas en esta nueva edición de los Juegos tras haber logrado un histórico 4to puesto en el Mundial de Hungría._x000a__x000a_#Cuchá #Deportes"/>
    <s v="https://www.instagram.com/p/C_RX7RExpP_/"/>
    <x v="0"/>
    <n v="0"/>
    <x v="325"/>
    <x v="5"/>
    <x v="308"/>
    <n v="3048"/>
    <n v="1993"/>
    <n v="171"/>
    <n v="4"/>
    <n v="0"/>
    <n v="0"/>
    <m/>
    <n v="175"/>
    <n v="8.7807325639739101E-2"/>
    <n v="19"/>
  </r>
  <r>
    <s v="18275408536168568"/>
    <s v="🔊 La cantautora cordobesa Gaia Delfini presenta &quot;Amaranto&quot;, el album que realizó junto a Lxs Alquimistas. El show será el sábado 7 de septiembre a las 21hs en el Centro Cultural Graciela Carena (General Alvear 157). _x000a__x000a_🎶 Gaia Delfini es cantante, compositora, poeta, cineasta y docente cordobesa de notable creatividad. Amaranto es el nombre de este nuevo trabajo donde, luego de un viaje revelador y un corto documental exitoso, se ancla en un escenario junto a los y las alquimistas que la acompañan y hacen de un show una experiencia única. La paleta de sonidos y palabras, unidos a elementos performáticos, se amplifican para transmitir los cataclismos emocionales que la artista atraviesa en esta travesía musical._x000a__x000a_💬 La artista dice sobre su disco: &quot;Amaranto transporta a paisajes sonoros que entrelazan recuerdos de la infancia con las complejidades del mundo contemporáneo. Una fusión vibrante de sensibilidad latinoamericana y energía urbana, donde las raíces folclóricas se encuentran con sonidos contemporáneos.&quot;_x000a__x000a_📌 Las diez canciones que componen el album son:  Comer con las manos, Amaranto, Piedra sobre piedra, Yumani, Luz interna, Signo azul, Mudras, La espina, Volví a mi y Trenzas. Está acompañada por Natalia Terán (guitarra, flauta traversa y coros), Santiago Vega (guitarra), Pedro Saad (piano y Acordeón) y Gustavo Pedernera (guitarra). Participaron como invitados Diego Cortez (Vientos), Facu Domínguez (guitarra eléctrica) y Darío Farias (Percusión)._x000a__x000a_#Cuchá #Música #Cultura #Córdoba"/>
    <s v="https://www.instagram.com/p/C_S8YtaRXzd/"/>
    <x v="1"/>
    <n v="0"/>
    <x v="326"/>
    <x v="6"/>
    <x v="347"/>
    <n v="11912"/>
    <n v="8025"/>
    <n v="348"/>
    <n v="30"/>
    <n v="23"/>
    <n v="10"/>
    <n v="9"/>
    <n v="411"/>
    <n v="5.1214953271027999E-2"/>
    <n v="10"/>
  </r>
  <r>
    <s v="18019853807596448"/>
    <s v="🌟 Fuerza Chuncana es una Asociación Civil de Cruz del Eje que promueve la participación de mujeres y diversidades en el ámbito público. Este domingo realizarán el 2º encuentro del proyecto “Dueñas de la Pelota”, que busca el crecimiento del fútbol femenino en el norte cordobés. _x000a__x000a_⚽ &quot;Dueñas de la Pelota&quot; es una iniciativa que impulsa el desarrollo del deporte con el objetivo de fortalecer la Liga Cruzdelejeña, brindando oportunidades a mujeres, niñas, adolescentes y personas LGBTIQ+ para integrarse plenamente en el ámbito deportivo. A través de capacitaciones teóricas y prácticas dirigidas a directores técnicos, preparadores físicos y otros actores clave, se busca mejorar las competencias y crear un entorno inclusivo y respetuoso en el fútbol.._x000a__x000a_💬 Julia Luna, miembro de Fuerza Chuncana, señala: &quot;Queremos generar capacitaciones no solo en fútbol, sino también sobre derechos de salud sexual y violencia de género, temas que afectan a mujeres y disidencias en nuestra sociedad.&quot; Esta visión integral es fundamental para el éxito del proyecto._x000a__x000a_💪 Virginia Artaza, otra organizadora, comenta: &quot;Estamos tomando la trayectoria de jugadoras que siempre lo hicieron por amor al fútbol. Buscamos fortalecer algo que lleva gestándose mucho tiempo y ha perdurado a lo largo de los años.&quot; Su testimonio refleja el compromiso de Fuerza Chuncana con el desarrollo del fútbol femenino en la región._x000a__x000a_📅 El segundo encuentro de &quot;Dueñas de la Pelota&quot; se realizará este domingo 1 de septiembre de 2024 a las 14:00 hs en el CIC Municipal de Serrezuela, Córdoba. El evento contará con la presencia especial de Daniela Díaz, destacada directora técnica. 🎉_x000a__x000a_#FuerzaChuncana #DueñasDeLaPelota #FútbolFemenino #EquidadDeGénero"/>
    <s v="https://www.instagram.com/p/C_VnRmyR6e8/"/>
    <x v="0"/>
    <n v="0"/>
    <x v="327"/>
    <x v="0"/>
    <x v="182"/>
    <n v="8415"/>
    <n v="4785"/>
    <n v="255"/>
    <n v="51"/>
    <n v="9"/>
    <n v="11"/>
    <n v="4"/>
    <n v="326"/>
    <n v="6.8129571577847395E-2"/>
    <n v="11"/>
  </r>
  <r>
    <s v="18019953470393512"/>
    <s v="📖 Hace unos años, un grupo de jóvenes iniciaba de manera colaborativa la producción de una revista poética: La Niebla. Cada número reunía escritos propios y de poetas de distintos lugares del país. Se imprimía en papel, se promocionaba por redes, de boca en boca y con algunas intervenciones gráficas, y para adquirirla había que contactarse y convenir un lugar de entrega._x000a__x000a_🔉 Luisina vino de Cosquín a Córdoba para estudiar Letras. Además de ser una de las iniciadoras de aquel proyecto, fue quien lo sostuvo en el tiempo y lo hizo mutar. Pasada la pandemia, comenzó a trabajar leyendo para una persona mayor no vidente y fue así que descubrió un mundo que la apasionaba: la lectura. Recurrió a La Niebla pero esta vez para transformarla en una plataforma digital, un canal donde grabar poemas, cuentos y libros para que los escuche quien quiera, de manera gratuita y con acento cordobés._x000a__x000a_💬 «Compré un micro, armé una plantilla para los videos y abrí el canal de YouTube. Un poco de contrera, renegando de esta exigencia de que todo debe tener una cara, una pose. El poema tiene vida y la voz le da cuerpo, no hace falta la cara de alguien. Para eso están las lecturas, donde además de caras hay cuerpos y se da otra cosa con la presencia de todos en un espacio concreto. La poesía siempre es una experiencia potente, si una se aproxima con atención y apertura» comenta Luisina._x000a__x000a_📌 Para ella la experiencia de leer para otro fue reveladora. En su momento fue por trabajo, hoy es por vocación. No obstante, al hacerlo de manera pública, las interacciones son más: «hay una parte hermosa que es el feedback. Los comentarios de las personas, las nuevas recomendaciones, cómo reverberan los textos en los demás, los puentes que se construyen&quot;._x000a__x000a_☑️ En YouTube se la puede encontrar buscando Revista La Niebla. Desde hace un año que se cargan videos y ya hay más de 50 publicaciones. «Para el futuro imagino una biblioteca de audio libros. Con ficciones, ensayos, libros de cuentos, libros raros. Me encantaría que seamos más leyendo&quot;._x000a__x000a_▶️ Lee la nota completa haciendo click en el link de la bio o ingresando a 👉 www.cucha.com.ar._x000a__x000a_#Cuchá #Cultura #Córdoba #Audiolibros #Poesía #PoesíaCordobesa"/>
    <s v="https://www.instagram.com/p/C_eLhjFRxKm/"/>
    <x v="1"/>
    <n v="0"/>
    <x v="328"/>
    <x v="3"/>
    <x v="65"/>
    <n v="13427"/>
    <n v="9907"/>
    <n v="493"/>
    <n v="66"/>
    <n v="19"/>
    <n v="56"/>
    <n v="47"/>
    <n v="634"/>
    <n v="6.3995154940950802E-2"/>
    <n v="19"/>
  </r>
  <r>
    <s v="18435549550069528"/>
    <s v="✍️ El pasado 30 de agosto, en la histórica Casa de la CGT, se llevó a cabo la firma de un importante convenio entre entidades gremiales y el Ministerio de Desarrollo Humano de Córdoba para la implementación de capacitaciones en derechos humanos, en el marco de la Ley Sonia Torres. Este acuerdo tiene como objetivo fortalecer el conocimiento y la sensibilización en materia de derechos humanos para todos los trabajadores y trabajadoras de la provincia._x000a__x000a_El convenio, firmado por las cuatro centrales obreras más representativas de Córdoba —CTA Córdoba, CTA Autónoma, CGT Regional Córdoba y CGT Córdoba— junto a la ministra de Derechos Humanos, Liliana Montero, destaca la importancia de la formación continua en estos temas fundamentales. Este compromiso permitirá incorporar un módulo específico sobre el movimiento obrero organizado, diseñado con aportes de la UEPC, SUOEM y la Facultad de Filosofía y Humanidades de la UNC, ampliando así los contenidos mínimos establecidos por la Ley Sonia Torres._x000a__x000a_🤝 En este emotivo encuentro, también participaron figuras destacadas como Belén Altamiranda Taranto, presidenta de Abuelas de Plaza de Mayo Córdoba; María Ana Mandakovic, por la CTA Autónoma; Leticia Medina, en representación de la CTA; e Ilda Bustos por la CGT. Sus palabras resonaron en la histórica Casa de la CGT, subrayando la relevancia de esta ley que fue aprobada en marzo pasado y que establece la capacitación obligatoria en derechos humanos para todas las personas que se desempeñen en la función pública provincial. _x000a__x000a_La Ley Sonia Torres aborda aspectos esenciales como los principios básicos de DDHH, la jurisprudencia, los juicios y procesos, los sitios de la memoria, la violencia institucional, los derechos de minorías y genocidios, entre otros. Este paso es crucial para mantener viva la memoria y promover una sociedad más justa y equitativa._x000a__x000a_🌹 Ayer, 2 de septiembre, Sonia Torres hubiese cumplido 95 años ❤️_x000a__x000a_#SoniaTorres #DerechosHumanos #Córdoba #Memoria #Justicia #Cucha"/>
    <s v="https://www.instagram.com/p/C_dNAoMOBpj/"/>
    <x v="0"/>
    <n v="0"/>
    <x v="328"/>
    <x v="3"/>
    <x v="101"/>
    <n v="4966"/>
    <n v="2863"/>
    <n v="307"/>
    <n v="7"/>
    <n v="1"/>
    <n v="5"/>
    <m/>
    <n v="320"/>
    <n v="0.11177086971708"/>
    <n v="10"/>
  </r>
  <r>
    <s v="18451660564024312"/>
    <s v="💻El Gobierno de la Provincia lanzó el programa “Desarrolladoras: brechas, trabajo y formación en el mundo de los videojuegos”, una iniciativa que busca colaborar en la reducción de la brecha de género a través del fomento a la empleabilidad de mujeres desarrolladoras._x000a__x000a_🎮 El programa propone eventos, talleres y cursos gratuitos para abordar los desafíos y oportunidades que presenta el sector de los videojuegos mediante la provisión de herramientas. El campo es uno de los de mayor crecimiento dentro de las industrias culturales, aunque se trata de un espacio altamente masculinizado: en Argentina, en 2022, del total del personal de las empresas del rubro solo el 23% eran mujeres. Se trata de una actividad dinámica con alto potencial exportador y con fuerte necesidad de mano de obra especializada. Córdoba es la segunda provincia en cantidad de estudios de desarrollo de videojuegos según el Sistema de Información Cultural de la Argentina._x000a__x000a_☑️ Como primera actividad de este programa, se llevará a cabo una instancia práctica, la “Game Jam”, donde distintos equipos tienen como desafío desarrollar videojuegos en un tiempo limitado, con o sin conocimientos previos. Se desarrollará los días 13, 14, 15 y 16 de septiembre de manera presencial en la sede de Mujeres en Tecnología (Av. Colón 297, Córdoba). También de manera virtual durante el fin de semana. La actividad será gratuita y con cupo limitado._x000a__x000a_#Cuchá #Videojuegos #Ciencia #Género"/>
    <s v="https://www.instagram.com/p/C_gyoRWxPo4/"/>
    <x v="1"/>
    <n v="0"/>
    <x v="329"/>
    <x v="4"/>
    <x v="168"/>
    <n v="9392"/>
    <n v="6651"/>
    <n v="273"/>
    <n v="59"/>
    <n v="4"/>
    <n v="28"/>
    <n v="4"/>
    <n v="364"/>
    <n v="5.4728612238761097E-2"/>
    <n v="19"/>
  </r>
  <r>
    <s v="17937112160875560"/>
    <s v="🎵 La consagrada cantante cordobesa Silvia Lallana se presentará en &quot;JueveSong&quot;, el ciclo de conciertos que se realizan en el Auditorio de la Facultad de Lenguas. Junto al trío de músicos que la acompaña, Lallana llega este jueves 5 de septiembre con &quot;Cantares de mi Tierra&quot;, un espectáculo que es un viaje a través de los paisajes sonoros de Argentina_x000a__x000a_🙌 La cantante fue reconocida recientemente por la Municipalidad de Córdoba con el prestigioso premio &quot;Jerónimo Luis de Cabrera&quot; por su trayectoria y labor cultural. La acompañan Sebastián Tello en piano y voz, Esteban Gutiérrez en percusión, y Maxi Bressanini en bajo y voz. El show ofrece un repertorio cuidadosamente seleccionado que abarca desde los ritmos tradicionales del folclore hasta el tango, pasando por géneros como el vals, la milonga, el rock, la cumbia, la canción y el cuarteto. _x000a__x000a_🔉 &quot;JueveSong&quot; se realiza desde el año pasado los jueves al atardecer. La idea nació con el deseo de que la Facultad de Lenguas no sea solo un corredor lingüístico, sino también uno cultural._x000a__x000a_📌 Las entradas se pueden adquirir por alpogo.com o en boletería del lugar la noche del evento. La cita es el jueves 05/09 a las 20:30hs en la sede de la Facultad de Lenguas en Ciudad Universitaria._x000a__x000a_#Cuchá #Cultura _x000a_#Música #Córdoba _x000a_#MúsicaCordobesa #CulturaCordobesa"/>
    <s v="https://www.instagram.com/p/C_fybDAxx7i/"/>
    <x v="1"/>
    <n v="0"/>
    <x v="329"/>
    <x v="4"/>
    <x v="55"/>
    <n v="7232"/>
    <n v="5699"/>
    <n v="129"/>
    <n v="9"/>
    <n v="7"/>
    <n v="2"/>
    <n v="1"/>
    <n v="147"/>
    <n v="2.5793998947183702E-2"/>
    <n v="10"/>
  </r>
  <r>
    <s v="17885170779039320"/>
    <s v="🚦 La Municipalidad de Córdoba lanzó la campaña &quot;Compartimos las calles. Bajá un cambio&quot; con el objetivo de reducir los siniestros viales en la ciudad y concientizar sobre el impacto fatal del exceso de velocidad._x000a__x000a_🚴‍♂️ Este programa, impulsado tanto por el municipio como por Bloomberg, busca modificar conductas para proteger a los más vulnerables en la vía pública: motociclistas, ciclistas y peatones. La campaña, que se realiza por segundo año consecutivo, se enmarca dentro de un mes de concientización sobre los peligros de conducir a alta velocidad._x000a__x000a_🛑 Florencia Barrionuevo, subsecretaria de Conectividad Urbana y Educación Vial, subrayó que “esta campaña busca no solo concientizar, sino también inspirar un cambio en el comportamiento de nuestros vecinos”. A su vez, el secretario de Salud, Ariel Aleksandroff, recordó que, además de las muertes, los siniestros dejan profundas secuelas en quienes sobreviven, afectando tanto su salud física como su bienestar emocional y familiar. En esa misma línea, Daniela Barbariol, directora de Comunicaciones de Argentina de Vital Strategies, enfatizó la responsabilidad compartida de respetar las normas de tránsito._x000a__x000a_🛣️ Desde 2022, la Municipalidad trabaja en conjunto con esta organización para implementar mejoras que promuevan una movilidad más segura en la ciudad. El año pasado, Córdoba registró 93 muertes en siniestros viales, lo que evidencia la necesidad urgente de acciones coordinadas para reducir estas cifras._x000a__x000a_⚠️ &quot;Compartimos las calles. Bajá un cambio&quot; destaca la importancia de erradicar el concepto de &quot;accidente&quot; y promover el uso del término &quot;siniestro&quot;, ya que la mayoría de estos hechos podrían haberse evitado con el cumplimiento de las normas de tránsito. Asimismo, la campaña insiste en que el uso del casco y el respeto por los límites de velocidad son esenciales para prevenir tragedias y proteger la vida de todos los ciudadanos que comparten las calles."/>
    <s v="https://www.instagram.com/p/C_jZDibOCoT/"/>
    <x v="0"/>
    <n v="0"/>
    <x v="330"/>
    <x v="5"/>
    <x v="363"/>
    <n v="2863"/>
    <n v="1969"/>
    <n v="62"/>
    <n v="5"/>
    <n v="1"/>
    <n v="0"/>
    <m/>
    <n v="68"/>
    <n v="3.4535297105129502E-2"/>
    <n v="19"/>
  </r>
  <r>
    <s v="18294780688205912"/>
    <s v="🎹 Hace cinco años, Córdoba despidió a una de sus figuras más emblemáticas: Elvira Ceballos. Pianista, compositora y docente, dejó un legado profundo en la música y en la vida cultural de la ciudad. Nacida en La Falda el 16 de marzo de 1949, Elvira desafió los límites que muchos consideraban infranqueables, convirtiéndose en un referente no solo por su talento musical, sino también por su fortaleza y espíritu._x000a__x000a_🎶 Ceballos dedicó su vida a la enseñanza y a compartir su amor por la música con generaciones de estudiantes, a quienes inspiró con su arte y sensibilidad. Su habilidad para transmitir emociones a través del piano la posicionó como una de las artistas más queridas de Córdoba, con un repertorio que abarcaba desde el folklore hasta composiciones propias que resonaban con la identidad de su tierra._x000a__x000a_🎼 Elvira realizó un extenso trabajo artístico y docente en Córdoba y diversas ciudades de Latinoamérica. Sus composiciones, que abarcaron distintos géneros musicales, fueron traducidas al Sistema Braille, lo que permitió a otros músicos ciegos acceder a su obra. Además, participó en giras y grabaciones con artistas reconocidos como León Gieco, Raly Barrionuevo y Los Caligaris._x000a__x000a_✨ Ceballos vivió de manera independiente, rodeada de amigos, alumnos, afectos y, por supuesto, siempre acompañada por la música. Su vida estuvo marcada por una entrega total a su arte y por su capacidad para transmitir valores de superación y amor por la cultura._x000a__x000a_🔸 Falleció el 6 de septiembre de 2019, a los 70 años, tras un grave cuadro de pulmonía. A lo largo de su carrera, que se extendió por 40 años, dejó una huella imborrable en el corazón de Córdoba y de todos aquellos que tuvieron el privilegio de conocer su música y su historia._x000a__x000a_#ElviraCeballos #Córdoba #Música #CulturaCordobesa #Cuchá"/>
    <s v="https://www.instagram.com/p/C_lEvY9xtjZ/"/>
    <x v="1"/>
    <n v="0"/>
    <x v="331"/>
    <x v="6"/>
    <x v="88"/>
    <n v="6531"/>
    <n v="4714"/>
    <n v="306"/>
    <n v="8"/>
    <n v="1"/>
    <n v="7"/>
    <m/>
    <n v="322"/>
    <n v="6.8307170131523098E-2"/>
    <n v="11"/>
  </r>
  <r>
    <s v="18019659707214752"/>
    <s v="🌹 Un 7 de septiembre de 1996 se producía el accidente que acababa con la vida de Gilda, una de las más grandes cantantes de música tropical. En solo cuatro años, con una carrera meteórica, Gilda se convirtió en un ícono de la cumbia, con canciones que son grandes éxitos al día de hoy._x000a__x000a_🎥 Debido a su corta carrera se registra un solo paso de Gilda por la provincia de Córdoba. Fue un sábado de 1996, en Telemanías, el clásico de la época de la televisión cordobesa. Allí cantó &quot;No te quedes afuera&quot; y &quot;Fuiste&quot;, con sus tradicionales bucaneras negras._x000a__x000a_📼 El video que se pudo rescatar de aquella actuación, está levemente dañado por las marcas de las cintas de VHS, sin embargo permiten disfrutar la calidez que caracterizaba a Gilda y el contacto con su público._x000a__x000a_#Gilda #Córdoba #Cumbia #Cultura #Música_x000a_#MúsicaTropical #GildaEnCórdoba #Telemanías"/>
    <s v="https://www.instagram.com/reel/C_nuSdPR1AP/"/>
    <x v="2"/>
    <n v="68"/>
    <x v="332"/>
    <x v="0"/>
    <x v="364"/>
    <n v="20100"/>
    <n v="15526"/>
    <n v="562"/>
    <n v="62"/>
    <n v="6"/>
    <n v="27"/>
    <n v="13"/>
    <n v="657"/>
    <n v="4.2316114904031997E-2"/>
    <n v="12"/>
  </r>
  <r>
    <s v="18014191973618520"/>
    <s v="🎭 La dramaturga y directora Elisa Gagliano estrena “Pueblo sin mundo, el musical postmortem”, su nueva obra que fuera premiada en el Concurso Provincial de Dramaturgia. Se trata de una narración distópica que transcurre  en Córdoba en el año 2176. El embalse del Dique San Roque fue detonado en el último gran enfrentamiento civil. El 98 % de la población total de la ciudad ha muerto. La Parca (primera drag queen del mundo) junto a su hijo y tres monos de dudosa procedencia comandan un arca. Los pocos humanos que quedan, intentan sobrevivir pero la tarea se vuelve imposible._x000a__x000a_▶️ Pueblo sin Mundo es la última obra de “Los instrumentos comunes” una trilogía escrita por Elisa Gagliano: la primera fue “Papá Barbie” estrenada en 2016 y luego “La Familia Finisterre” en 2018. Ésta ficción en particular, indaga sobre las historias que nos cuentan y contamos. Se pregunta una y otra vez, cómo seguiremos construyendo ficciones, actualizando sus problemáticas y el rol central en la construcción de ciudadanía y futuros posibles._x000a__x000a_🤝 El proyecto contó con una campaña de financiamiento que logró conseguir los fondos para su realización: más de 100 personas apoyaron económicamente mes a mes este trabajo, creando diferentes modos de participación y redes de apoyo. La totalidad del equipo está integrado por nueve actrices y actores de la escena cordobesa y dieciocho personas entre técnicos, equipo de dirección, arte y producción._x000a__x000a_📌 El estreno será el día Sábado 14 de Septiembre a las 20hs en el Sindicato de Maravillas-La Nave Escénica, las entradas estarán a la venta por antesala.com.ar. Pueblo sin Mundo continuará en cartelera todos los sábados y domingos de septiembre y octubre._x000a__x000a_#Cuchá #Cultura #Córdoba #Teatro #TeatroCordobés _x000a_#PuebloSinMundo #CulturaCordobesa"/>
    <s v="https://www.instagram.com/p/C_sloRRRMv2/"/>
    <x v="1"/>
    <n v="0"/>
    <x v="333"/>
    <x v="2"/>
    <x v="52"/>
    <n v="10370"/>
    <n v="7334"/>
    <n v="448"/>
    <n v="36"/>
    <n v="6"/>
    <n v="11"/>
    <n v="7"/>
    <n v="501"/>
    <n v="6.8311971638941898E-2"/>
    <n v="9"/>
  </r>
  <r>
    <s v="18056656846779328"/>
    <s v="Trabajadores cortaron este lunes la Autopista Panamericana en Zárate, a la altura del acceso al Complejo Atucha, en protesta por los 160 despidos en la obra del reactor CAREM. Se trata de un desarrollo de vanguardia en el continente que colocaba a la Argentina entre los líderes de un mercado estratégico a nivel mundial, compitiendo con grandes actores como Estados Unidos, China y Rusia._x000a_ _x000a_La obra estaba pronta a finalizarse, y su detención se enmarca en el ataque ideológico del gobierno a la ciencia nacional. Era el primer reactor nuclear completamente propio del país, y posible generador de divisas como exportador, teniendo en cuenta que solo un puñado de países están encarando algo similar en todo el planeta. Sin embargo se cancela debido al brutal ahogo presupuestario al que fue sometida la CNEA._x000a__x000a_El CAREM-25 se encuentra en la localidad bonaerense de Lima, en una avanzada etapa de construcción. Tenía una gran proyección para el abastecimiento eléctrico de zonas alejadas de los grandes centros urbanos o de polos fabriles e industriales con alto consumo de energía (incluyendo la capacidad de alimentar plantas de desalinización de agua de mar). Fue diseñado para generar una potencia de 25 megavatios (de allí su nombre), pero a raíz de sucesivas mejoras, se potenció para generar una cifra superior a los 32 MWe (lo que permitiría abastecer, a una población de 120 mil habitantes)._x000a__x000a_Al tratarse de un proyecto de avanzada a nivel mundial, distintos intereses convergen en el cierre del CAREM, principalmente los estadounidenses. El desarrollo nuclear argentino enfrentó desde siempre las trabas de Estados Unidos, que buscó instalar la idea de que los gobiernos argentinos podían perseguir objetivos bélicos al desarrollar esta forma de energía. La influencia estadounidense se deja entrever por detrás de la parálisis no solo de CAREM sino también de la cuarta central nuclear del país_x000a__x000a_“Son 160 trabajadores despedidos más los 85 del mes pasado y hace dos meses, más todo lo que conlleva. Pronto será la gente de maestranza, gastronomía, vigilancia… se hace un número importante y capaz alcanza a más de mil personas” dijo el delegado Diego Flores._x000a__x000a_#Cuchá #CAREM #Ciencia"/>
    <s v="https://www.instagram.com/p/C_vVPOmxoIz/"/>
    <x v="1"/>
    <n v="0"/>
    <x v="334"/>
    <x v="3"/>
    <x v="365"/>
    <n v="19838"/>
    <n v="15627"/>
    <n v="426"/>
    <n v="123"/>
    <n v="20"/>
    <n v="22"/>
    <n v="10"/>
    <n v="591"/>
    <n v="3.7819159147629101E-2"/>
    <n v="11"/>
  </r>
  <r>
    <s v="18312348172080048"/>
    <s v="ℹ️ El veto de Javier Milei a la reforma que permitía el aumento a los jubilados, fue ratificado en el Congreso, después de que la oposición no lograra juntar dos tercios de los votos de los presentes, tras el cambio de posición de una parte importante del bloque UCR y de algunas otras fuerzas. Tras el veto los diputados debían o sostener su voto confrontando al Ejecutivo o desdecirse de cara a la opinión pública. _x000a__x000a_🔎 El bloque de la Unión Cívica Radical (UCR) era uno de los más observados ya que fue el que redactó el proyecto del Sistema Integrado de Jubilaciones y Pensiones. Sin embargo, durante la última semana algunos de sus miembros adelantaron que cambiarían su postura enunciada tres meses antes, entre ellos el cordobés Luis Picat._x000a__x000a_📸 Ayer mismo circularon una serie de fotografías de Picat junto a una comitiva de cuatro radicales de otras provincias, reunidos con el Presidente Milei en la Casa Rosada. Todos ellos votaron en el Congreso Nacional hoy en contra del aumento de jubilaciones. _x000a__x000a_📌 Luis Picat tiene 50 años, se recibió de Licenciado en Informática en la Universidad Blas Pascal, es productor agropecuario y dueño de frigoríficos. Así, llegó a ser presidente de la Sociedad Rural de su región hasta el 2018. En el 2019 fue elegido intendente de Jesús María, cargo que desempeñó hasta 2023. En agosto de ese año encabezó la boleta de diputados de Patricia Bullrich, desde entonces se lo señala como parte de un grupo de radicales vinculados a la ministra de Seguridad._x000a__x000a_💬 La oposición señala que el cambio de voto no fue gratuito. En las últimas horas se nombró a Pablo Yannibelli, hombre cercano a De Loredo y miembro de la línea radical Evolución, como rector organizador de la Universidad de Río Tercero. Además, se conoció que Juan Galli, uno de los abogados de la estructura técnica de Rodrigo De Loredo, fue designado como subsecretario Legal de la Secretaría General de la Nación que comanda Karina Milei. Galli es de Tancacha y fue procurador de Río Tercero, la ciudad que comanda Marcos Ferrer, flamante titular del partido a nivel provincial y socio político de De Loredo._x000a__x000a_#Cuchá #Política #Jubilaciones #Jubilados #Congreso"/>
    <s v="https://www.instagram.com/p/C_yx9LZxsOj/"/>
    <x v="1"/>
    <n v="0"/>
    <x v="335"/>
    <x v="4"/>
    <x v="65"/>
    <n v="9574"/>
    <n v="6906"/>
    <n v="348"/>
    <n v="43"/>
    <n v="43"/>
    <n v="18"/>
    <n v="3"/>
    <n v="452"/>
    <n v="6.5450333043730102E-2"/>
    <n v="19"/>
  </r>
  <r>
    <s v="18051949426871552"/>
    <s v="ℹ️ La automotriz Volkswagen despidió a 300 empleados de su planta de la localidad de Pacheco, provincia de Buenos Aires. La empresa quedó acorralada en una serie de denuncias, después que los afectados dieron a conocer que fueron desvinculados de forma &quot;in-voluntaria&quot; de sus puestos, cuando inicialmente les habían comunicado que solo realizarían un proceso de reorganización. _x000a__x000a_📌 La medida fue confirmada por la firma mediante un comunicado: &quot;Dada la baja de los mercados, durante 2024 en VW Argentina debimos adecuar la estructura de nuestras plantas a la nueva situación del mercado local y exportación para garantizar la sostenibilidad de la compañía y las personas que trabajan en ella&quot;._x000a__x000a_▶️ Mientras tanto, Volkswagen confirmó que desplegará una inversión multimillonaria en Brasil. Se trata de un desembolso de 2.350 millones de dólares, que se inyectarán en el país vecino hasta 2028, con el fin de ampliar las operaciones en la región y con el foco en al menos tres productos nuevos en el corto plazo._x000a__x000a_🚙 Entre los objetivos se encuentra el desarrollo de nuevos proyectos, como un vehículo híbrido que se distribuiría en América Latina. Otras de las proyecciones son un reemplazo de mercado para el discontinuado Gol, una pickup que se ubicará entre las actuales Saveiro y Amarok, y un tercer pero enigmático nuevo producto. Hasta 2028, la empresa automotriz espera alcanzar los 2.900 millones de dólares invertidos en Brasil y lanzar —como mínimo— 16 nuevos vehículos al mercado latinoamericano (con fuerte presencia de eléctricos)._x000a__x000a_#Cuchá #Trabajo #Industria #Automotriz #Automotrices"/>
    <s v="https://www.instagram.com/p/C_x12a9x5v7/"/>
    <x v="1"/>
    <n v="0"/>
    <x v="335"/>
    <x v="4"/>
    <x v="5"/>
    <n v="5725"/>
    <n v="4487"/>
    <n v="153"/>
    <n v="37"/>
    <n v="8"/>
    <n v="13"/>
    <m/>
    <n v="211"/>
    <n v="4.70247381323824E-2"/>
    <n v="10"/>
  </r>
  <r>
    <s v="18249235573252220"/>
    <s v="Los Juegos Paralímpicos culminaron el pasado domingo con una emotiva ceremonia de clausura, tras dos intensas semanas de competencia. Nuestro país tuvo un desempeño destacado, logrando un total de 13 medallas: 2 de oro, 3 de plata y 8 de bronce. Este resultado se posiciona como una de las mejores actuaciones en la historia de nuestros atletas paralímpicos._x000a__x000a_En este contexto, los representantes cordobeses lograron un total de tres medallas: una de plata y dos de bronce. La medalla de plata fue conseguida por el equipo de fútbol para ciegos, Los Murciélagos, en el que los cordobeses Maximiliano Espinillo y Nahuel Heredia desempeñaron un papel crucial para el combinado nacional que se alzó con su quinta medalla paralímpica de la historia. _x000a__x000a_El medallero cordobés lo abrió el atleta Fernando Vázques, quien obtuvo el bronce en salto en largo, al registrar una marca de 6.88 metros. La otra medalla la obtuvo el tenista Gustavo Fernandez quien consiguió vencer al español Martín de la Puente por 6-1 y 6-2._x000a__x000a_Esta fue una de las participaciones más importantes de la historia del comité argentino, quien se ubicó en el puesto 37 sobre 169 países. Con nueve representantes de nuestra provincia compitiendo en distintas disciplinas._x000a__x000a_#Cuchá"/>
    <s v="https://www.instagram.com/p/C_0cn84xS7W/"/>
    <x v="0"/>
    <n v="0"/>
    <x v="336"/>
    <x v="5"/>
    <x v="121"/>
    <n v="1901"/>
    <n v="1258"/>
    <n v="84"/>
    <n v="1"/>
    <n v="1"/>
    <n v="3"/>
    <m/>
    <n v="89"/>
    <n v="7.0747217806041304E-2"/>
    <n v="10"/>
  </r>
  <r>
    <s v="18032363768469752"/>
    <s v="Estudiantes de la Escuela Municipal de la localidad de Jovita, al sur de la provincia, obtuvieron el primer premio en la WRO (World Robot Olympiad) de Salta y viajarán a la instancia final en la ciudad de Esmirna, Turquía. 🤖_x000a__x000a_👨‍🏫 Se trata de un proyecto presentado por los alumnos Benicio Furman, Lautaro Toledo, y Gaspar Gonzalez, todos estudiantes de la Escuela Municipal de Robótica, quienes presentaron un innovador y funcional sistema inteligente de alimentación de tambo bovino._x000a__x000a_🌎 El lema de la WRO de este año, &quot;Aliados de la Tierra&quot;, invita a todos los participantes a desarrollar proyectos de robótica enfocados en la protección y conservación del planeta, promoviendo soluciones innovadoras para enfrentar los desafíos ambientales._x000a__x000a_👉 Es importante destacar que la WRO es una competencia internacional de robótica educativa que reúne a más de 60 mil estudiantes, entre niños y jóvenes, provenientes de 95 países, lo que la convierte en la competición de robótica con mayor participación a nivel mundial._x000a__x000a_#Cuchá_x000a__x000a_#robot #robotics #cordoba #jovita"/>
    <s v="https://www.instagram.com/p/C_2zLa_xoPY/"/>
    <x v="1"/>
    <n v="0"/>
    <x v="337"/>
    <x v="6"/>
    <x v="366"/>
    <n v="4046"/>
    <n v="3319"/>
    <n v="299"/>
    <n v="17"/>
    <n v="4"/>
    <n v="7"/>
    <n v="4"/>
    <n v="327"/>
    <n v="9.8523651702319998E-2"/>
    <n v="8"/>
  </r>
  <r>
    <s v="18251031175265080"/>
    <s v="🌹 El 16 de septiembre de 1974, Atilio López, conocido como el &quot;Negro Atilio&quot;, fue secuestrado y asesinado por la Triple A en Capilla del Señor. Atilio fue uno de los máximos referentes de la CGT combativa, junto a Agustín Tosco (Luz y Fuerza) y René Salamanca (Smata). Su liderazgo y valentía lo convirtieron en una figura clave de la lucha obrera, no solo en Córdoba, sino en todo el país._x000a__x000a_🌟 Desde joven, López se involucró en el sindicalismo. A los 21 años ingresó como chofer en la CATA y, tras años de militancia, en 1957 fue elegido Secretario General de la U.T.A. Bajo su conducción, la CGT Córdoba fue fundamental en la resistencia contra las dictaduras y en la organización de huelgas que marcaron la historia del movimiento obrero. Fue uno de los principales artífices del Cordobazo, una de las protestas más emblemáticas de la historia argentina que aceleró la caída del dictador Juan Carlos Onganía._x000a__x000a_✊ Militante del Peronismo Revolucionario, en 1973 fue electo vicegobernador de Córdoba, acompañando a Ricardo Obregón Cano en una fórmula que ganó las elecciones y gobernó hasta el golpe policial conocido como el Navarrazo en 1974, que los destituyó._x000a__x000a_⚫ El 16 de septiembre de ese mismo año, López fue secuestrado en Buenos Aires por la Triple A y su cuerpo apareció acribillado junto al del contador Juan José Varas. Su funeral en Córdoba fue un acto masivo de resistencia, donde miles lo despidieron en una caravana que recorrió la ciudad._x000a__x000a_💪 Atilio López sigue siendo un símbolo de la combatividad de los 70, la lucha obrera y el compromiso con los derechos de los trabajadores._x000a__x000a_#AtilioLópez #MovimientoObrero #CGTCombativa #Cordobazo #MemoriaVerdadyJusticia #Córdoba #CGT"/>
    <s v="https://www.instagram.com/p/C_-d3P7AhSr/"/>
    <x v="1"/>
    <n v="0"/>
    <x v="338"/>
    <x v="2"/>
    <x v="209"/>
    <n v="10432"/>
    <n v="8416"/>
    <n v="511"/>
    <n v="55"/>
    <n v="9"/>
    <n v="29"/>
    <n v="8"/>
    <n v="604"/>
    <n v="7.1768060836501904E-2"/>
    <n v="8"/>
  </r>
  <r>
    <s v="18033087944513980"/>
    <s v="📅 El 16 de septiembre de 1976, un grupo de estudiantes secundarios de La Plata que reclamaba por el boleto estudiantil gratuito fue secuestrado por un grupo de tareas en el marco del terrorismo de Estado. La mayoría de ellos fueron torturados y desaparecidos, convirtiendo este hecho en un símbolo de la represión y la lucha estudiantil durante la dictadura militar en Argentina._x000a__x000a_✏️ A 48 años de la Noche de los Lápices, como cada año, se llevará adelante la marcha encabezada por las organizaciones de derechos humanos y los movimientos estudiantiles ✊._x000a__x000a_💬 “Luchando en la calle, con la memoria en el corazón, lxs cordobeses nos volvemos a movilizar bajo el compromiso histórico de Memoria, Verdad y Justicia. En un aniversario que nos convoca a renovar el compromiso por la defensa de los derechos humanos de lxs jóvenes de nuestra provincia”, expresaron desde la Mesa de Trabajo por los Derechos Humanos de Córdoba junto a la Unión de Estudiantes Secundarios (UES), la Federación de Estudiantes Secundarios (FES), la Comunidad de Estudiantes Secundarios (CES), la Red de Centros de Estudiantes de Sierras Chicas y diferentes organizaciones._x000a__x000a_🌹 La movilización iniciará a las 17 horas en inmediaciones de las avenidas Colón y Cañada. Finalizará en Plaza de la Intendencia donde se procederá a la lectura de un documento y habrá shows musicales._x000a__x000a_📢 “Ante un escenario de crisis económica y de vulneración social, volvemos a las calles y recordamos que 48 años después, los lápices siguen escribiendo”, remarcaron las organizaciones que convocan a marchar, un año más, en memoria de la Noche de los Lápices._x000a__x000a_#MemoriaVerdadyJusticia #NocheDeLosLápices #DerechosHumanos #Córdoba"/>
    <s v="https://www.instagram.com/p/C_-rIdwqp-6/"/>
    <x v="1"/>
    <n v="0"/>
    <x v="338"/>
    <x v="2"/>
    <x v="354"/>
    <n v="6555"/>
    <n v="5378"/>
    <n v="416"/>
    <n v="45"/>
    <n v="0"/>
    <n v="5"/>
    <n v="2"/>
    <n v="466"/>
    <n v="8.6649312011900306E-2"/>
    <n v="10"/>
  </r>
  <r>
    <s v="18431384212068992"/>
    <s v="🙌 ¡Este sábado 21 de septiembre llega al Comedor Universitario la Peña Chuncana y sorteamos dos entradas! Además de José Luis Aguirre, habrá una serie de invitados de lujo: Teresa Parodi, Bruno Arias y Demi Carabajal. El cierre será a puro baile con Viva La Pepa Cumbia._x000a__x000a_🎵 José Luis Aguirre es uno de los artistas más reconocidos de los últimos tiempos en la Música Popular Folklórica. Viene de ganar el premio consagración en la edición 2024 del festival de Cosquín, después de ser ovacionado en todas sus presentaciones de los últimos años. Procedente de Traslasierra, se caracteriza por sus composiciones de un amplio abanico y su compromiso social en sus letras. Su disco &quot;Chuncano&quot; es el que le da nombre a esta peña, que por primera vez se realizará en el Comedor Universitario._x000a__x000a_📌 Participar del sorteo es bien fácil: tenés que etiquetar a la persona con la que te gustaría ir, darle like a esta publicación y seguir a Cuchá. Mientras más personas etiquetes, más chances tenés de ganar. Vamos a publicar los resultados del sorteo el jueves a la tarde en nuestras historias de Instagram. _x000a__x000a_👏 Cabe destacar que parte de lo recaudado será destinado en beneficio a las siguientes Instituciones: Fundación Alegría Ahora, El Patio de la Pirincha, Compañía Folklórica Solsire y Brigada del balcón de Punilla. Si querés conocer más sobre, podés encontrar la nota completa en el link de la bio o ingresando a www.cucha.com.ar._x000a__x000a_#Cuchá #PeñaChuncana #Chuncano _x000a_#JoséLuisAguirre #Música #Cultura #Folklore _x000a_#TeresaParodi #BrunoArias #DemiCarabajal"/>
    <s v="https://www.instagram.com/p/C__pCEbRkEG/"/>
    <x v="1"/>
    <n v="0"/>
    <x v="338"/>
    <x v="2"/>
    <x v="219"/>
    <n v="4790"/>
    <n v="3560"/>
    <n v="316"/>
    <n v="22"/>
    <n v="515"/>
    <n v="5"/>
    <n v="21"/>
    <n v="858"/>
    <n v="0.241011235955056"/>
    <n v="19"/>
  </r>
  <r>
    <s v="18076725220528272"/>
    <s v="🌈 Se presentó el Primer Relevamiento Nacional de Condiciones de Vida de la Diversidad en Argentina, un estudio que está recorriendo todo el país 🇦🇷 a través de una gira federal para compartir sus resultados._x000a__x000a_📊 Este relevamiento, llevado a cabo durante 2023 📅, es el más amplio realizado en el país con el objetivo de obtener información de calidad sobre la población LGTBIQ+. Con la participación de más de 15 mil personas en distintos nodos regionales como AMBA, Centro – Pampeana, Patagonia, NEA, NOA y Cuyo, el estudio marca un hito en la investigación sobre diversidad. Las encuestas fueron respondidas por personas de 16 años o más que se consideran parte de la diversidad sexual y de géneros ⚧️._x000a__x000a_🤝 El proyecto contó con la colaboración de importantes instituciones como el Centro de Estudios de Población, la Universidad Nacional de Comahue, la Universidad Nacional de Córdoba, el Instituto de Investigaciones Geohistóricas, la Universidad Nacional de Salta, la Universidad Nacional de San Martín, y el CONICET. Además, fue financiado por la Agencia I+D+i , en convenio con el ex Ministerio de las Mujeres, Géneros y Diversidad._x000a__x000a_#Diversidad #Censo #LGTBIQ _x000a__x000a_Descubrí más sobre los resultados en 👉 cucha.com.ar."/>
    <s v="https://www.instagram.com/p/DACQQEeh6Cd/"/>
    <x v="0"/>
    <n v="0"/>
    <x v="339"/>
    <x v="3"/>
    <x v="76"/>
    <n v="5803"/>
    <n v="3789"/>
    <n v="236"/>
    <n v="32"/>
    <n v="0"/>
    <n v="23"/>
    <n v="1"/>
    <n v="291"/>
    <n v="7.6801266825019796E-2"/>
    <n v="19"/>
  </r>
  <r>
    <s v="18139483378346200"/>
    <s v="📌 A 50 años del asesinato de Atilio López, hinchas y socios de Talleres pintaron un mural en su homenaje. &quot;El Negro&quot; fue un símbolo del movimiento obrero, un dirigente honesto y un ferviente hincha albiazul. La obra que lo recuerda se ubica sobre la calle Justiniano Posse al 1149, esquina Pablo Belisle, en barrio Jardín Espinosa._x000a__x000a_ℹ️ Atilio López fue asesinado un 16 de septiembre de 1974 por la Triple A. Había viajado a Buenos Aires por reuniones políticas y sindicales, pero se quedó un día más para ver jugar a su amado Talleres frente a River. Esa noche, al término del partido, fue secuestrado en la puerta del hotel donde se hospedaba. Su cuerpo, junto al de su amigo Juan José Varas, aparecieron acribillados con más de 130 disparos a orillas de la Ruta 6, en Exaltación de la Cruz, provincia de Buenos Aires._x000a__x000a_🎨 La intervención fue organizada por Pintadas Albiazules, y los espacios Amor Irreversible, Núcleo Centenario, Resistencia 1913 y Encuentro de Mujeres Albiazules. Desde la convocatoria se sostenía: &quot;Homenajeamos su lucha y su amor por Talleres. Reivindicamos sus banderas y levantamos la azul y blanca en su honor, por la defensa de los derechos, la historia y la pasión de Córdoba.&quot;_x000a__x000a_#Cuchá #Sociedad #Cultura #AtilioLópez _x000a_#Talleres #Hinchas #LaT #maTador #Córdoba #Cordobeses"/>
    <s v="https://www.instagram.com/p/DAD1zgORDmY/"/>
    <x v="1"/>
    <n v="0"/>
    <x v="340"/>
    <x v="4"/>
    <x v="64"/>
    <n v="7627"/>
    <n v="5680"/>
    <n v="485"/>
    <n v="43"/>
    <n v="6"/>
    <n v="4"/>
    <m/>
    <n v="538"/>
    <n v="9.4718309859154901E-2"/>
    <n v="10"/>
  </r>
  <r>
    <s v="18075777607554160"/>
    <s v="El 18 de septiembre de 2006, un día antes que se dicte la sentencia contra el represor Miguel Etchecolatz, Jorge Julio López fue víctima de su segunda desaparición forzada._x000a__x000a_López, junto a Nilda Eloy y la Asociación de Ex Detenidos Desaparecidos, se constituyó como querellante y fue uno de los testigos clave en el juicio contra Etchecolatz. Esta causa, por delitos de lesa humanidad, fue la primera en el país en alcanzar la instancia de juicio oral, tras la anulación de las leyes de Obediencia Debida y Punto Final._x000a__x000a_En este contexto, el juicio contra Miguel Etchecolatz tiene un valor histórico para el país, ya que fue la antesala de la reapertura de los juicios por crímenes de lesa humanidad en Argentina. Este proceso fue fundamental no sólo para condenar a uno de los principales responsables de la represión durante la última dictadura cívico-militar, sino también para consolidar las políticas de Memoria, Verdad y Justicia. _x000a__x000a_Si querés leer la nota completa podés ingresar a www.cucha.com.ar o haciendo click en el link de la Bio_x000a__x000a_#Cuchá_x000a__x000a_#MemoriaVerdadyJusticia #JulioLopez"/>
    <s v="https://www.instagram.com/p/DAE1gZGxag5/"/>
    <x v="1"/>
    <n v="0"/>
    <x v="340"/>
    <x v="4"/>
    <x v="361"/>
    <n v="1326"/>
    <n v="1044"/>
    <n v="63"/>
    <n v="2"/>
    <n v="1"/>
    <n v="0"/>
    <m/>
    <n v="66"/>
    <n v="6.3218390804597693E-2"/>
    <n v="19"/>
  </r>
  <r>
    <s v="18036255322973580"/>
    <s v="🔊 Llega la segunda edición de REVOL, el festival que reúne a atractivos exponentes de la escena emergente local. Será el sábado 21 de septiembre desde las 19hs en Pez Volcán (Marcelo T de Alvear 835). Actuarán Harvassian, Sakatumba, A la Vera Lucía y Salas Velatorias. Tras un exitoso debut en su primera entrega, volcada al soul, el funk y el pop, la segunda edición de REVOL tiene como premisa musical al postpunk, y sus derivados._x000a__x000a_🎸 Harvassian y A la Vera Lucía son bandas nacidas en la ciudad de Córdoba, mientras que Salas Velatorias es de Río Cuarto. Sakatumba por su parte llega desde Buenos Aires, tras quedar confirmados para la próxima edición del Quilmes Rock, y después de telonear a los estadounidenses The Drums y a Los Espíritus._x000a__x000a_▶️ Las entradas anticipadas están disponibles en 👉 alpogo.com. _x000a__x000a_#Cuchá #REVOL #Cultura #Música_x000a_#Harvassian #Sakatumba #ALaVeraLucía #SalasVelatorias #PazVolcán"/>
    <s v="https://www.instagram.com/p/DAGnKbLRZXq/"/>
    <x v="1"/>
    <n v="0"/>
    <x v="341"/>
    <x v="5"/>
    <x v="367"/>
    <n v="2837"/>
    <n v="2113"/>
    <n v="63"/>
    <n v="4"/>
    <n v="1"/>
    <n v="4"/>
    <n v="2"/>
    <n v="72"/>
    <n v="3.4074775201135797E-2"/>
    <n v="12"/>
  </r>
  <r>
    <s v="18042303301863120"/>
    <s v="▶️ La banda cordobesa La Guestal Cumbia presenta &quot;Ultracumbia&quot;, un proyecto innovador que consta de un EP de tres canciones y una serie web de tres capítulos, que se publicarán en su canal de YouTube y Spotify desde hoy._x000a__x000a_🪇 En esta comedia de enredos de tres capítulos, los integrantes de La Guestal cumbia, a medida que van muriendo, llegan al limbo, donde la Muerte los recibe para designarles el sitio donde morarán sus almas por la eternidad. Sin embargo, tanto el infierno como el jardín del Edén, estan colapsados, y ya no caben más almas. La situación habitacional del Más Allá está en crisis, y la nueva administración designa al ángel Damián, un funcionario de la oficina del Altísimo, como administrador de un nuevo inframundo llamado Cumbia._x000a__x000a_📌 Desde hoy, cada viernes se estrenará un capítulo, y cada lunes una canción. Todo de manera gratuita: _x000a__x000a_* Viernes 20 de septiembre: Capítulo 1 de la serie web._x000a_Ñ_x000a_* Lunes 23 de septiembre: Canción “Post Mortem” y videoclip._x000a_* Viernes 27 de septiembre: Capítulo 3 de la serie web._x000a_* Lunes 30 de septiembre: Canción “Santa Soledad” y videoclip._x000a_* Viernes 4 de octubre: Capítulo 3 de la serie web._x000a_* Lunes 7 de octubre: Canción “Ultracumbia” y videoclip._x000a__x000a_🔊 La Guestal Cumbia nació en 2019 con una identidad popular definida, en la que propone un mensaje que hace presentes las problemáticas actuales de nuestra comunidad. Después de pasar por diferentes formaciones, en el año 2022 se consolida en su composición actual, que consta de un total de once integrantes. Las canciones de su repertorio divertido y bailable son en su mayoría de autoría propia, pero también incluyen versiones de algunos clásicos llevados al estilo de la cumbia que caracteriza a la banda._x000a__x000a_🔎 Una parte importante de su búsqueda estética es la producción de contenido audiovisual, acompañando cada canción con un videoclip. Este material es desarrollado y producido por los integrantes de la banda._x000a__x000a_ℹ️ Si querés conocer más, te compartimos su perfil de instragam para que los sigas 👉 @laguestalcumbia._x000a__x000a_#Cuchá #Música #Cultura #Cumbia _x000a_#LaGuestalCumbia #Ultracumbia"/>
    <s v="https://www.instagram.com/p/DAJ8s2wRz0g/"/>
    <x v="1"/>
    <n v="0"/>
    <x v="342"/>
    <x v="6"/>
    <x v="272"/>
    <n v="4938"/>
    <n v="3751"/>
    <n v="63"/>
    <n v="6"/>
    <n v="1"/>
    <n v="3"/>
    <m/>
    <n v="73"/>
    <n v="1.9461476939482799E-2"/>
    <n v="19"/>
  </r>
  <r>
    <s v="18028359845354008"/>
    <s v="🔥 Mientras los bomberos combatían incansablemente contra las llamas, este domingo debieron atender otra situación en Calamuchita. Es que unas 400 turistas de distintos puntos del país habían subido días atrás al Cerro Champaquí y quedaron varadas por el fuego, que nos les permitía avanzar por Villa Alpina y Atos Pampa._x000a__x000a_☑️ Para lograrlo hubo que transportar vía aérea a Efectivos del DUAR hasta el Cerro Champaqui. Allí se encontraron con 220 senderistas que estaban aislados en el Puesto de Moisés López, los cuáles fueron asistidos y guiados desde dicho puesto por el sendero principal hacia Villa Alpina. En este camino se encontraban 215 personas más, que no podían descender en sus vehículos particulares. Los Bomberos Voluntarios, personal de Gestión Integral de Manejo del Fuego y ETAC, lograron extinguir un foco de dos kilómetros de ancho, con lo que dejaron una vía segura para la evacuación. _x000a__x000a_ℹ️ La buena noticia es que finalizado el operativo, no se registraron lesionados._x000a__x000a_#Cuchá #Incendios #Calamuchita #Champaquí #CerroChampaquí #Bomberos #BomberosVoluntarios #DUAR #ETAC"/>
    <s v="https://www.instagram.com/p/DAQroLQxhG6/"/>
    <x v="0"/>
    <n v="0"/>
    <x v="343"/>
    <x v="2"/>
    <x v="29"/>
    <n v="13386"/>
    <n v="8080"/>
    <n v="600"/>
    <n v="43"/>
    <n v="17"/>
    <n v="8"/>
    <n v="1"/>
    <n v="668"/>
    <n v="8.2673267326732705E-2"/>
    <n v="10"/>
  </r>
  <r>
    <s v="18244376038275040"/>
    <s v="🚨 Diversas organizaciones ambientales, sociales y políticas de todo el país elaboraron una declaración de emergencia frente a la grave situación que atraviesa la provincia de Córdoba, afectada por incendios de magnitud histórica. Desde el movimiento ciudadano #FuegoCero, resaltan la urgencia de extinguir los focos de incendio y la importancia de implementar políticas públicas sostenibles para prevenir futuros siniestros y restaurar los ecosistemas dañados. 🔥_x000a__x000a_❗ Lo urgente: La declaración subraya la necesidad de una mayor colaboración por parte del Gobierno Nacional y provincias vecinas para maximizar los recursos de combate contra el fuego. Los incendios, exacerbados por el cambio climático, han causado daños irreparables y ponen en riesgo vidas humanas, viviendas, fuentes de trabajo y biodiversidad. Se insta a declarar la emergencia para intensificar las acciones de contención._x000a__x000a_⚠️ Además, se hace un llamado a detallar un plan de acción que contemple la prevención y restauración, integrando el cuidado del ambiente como eje central:_x000a_🔹 Un aumento significativo del presupuesto 2025 destinado al manejo del fuego._x000a_🔹 Investigaciones exhaustivas y sanciones severas para quienes causan los incendios._x000a_🔹 Acceso a información clara y confiable sobre las zonas afectadas, las causas y los planes de contención._x000a_🔹 Sistemas de alerta temprana y control que eviten el cambio de uso de suelo en las áreas dañadas._x000a__x000a_🚒 Las organizaciones expresaron su tristeza por la devastación y el acompañamiento a las personas afectadas, al tiempo que agradecieron la solidaridad de quienes colaboran en las tareas de extinción y asistencia. Llaman a la acción colectiva y a una organización intersectorial que, con el compromiso del Estado, permita avanzar hacia el objetivo de #FuegoCero en Córdoba._x000a__x000a_📲 Para sumar adhesiones: Enviar el nombre de la organización y logo al número 3533433638._x000a__x000a_#Incendios #EmergenciaAmbiental #Córdoba #RestauraciónEcológica #Cucha"/>
    <s v="https://www.instagram.com/p/DARpzdHCG0F/"/>
    <x v="1"/>
    <n v="0"/>
    <x v="343"/>
    <x v="2"/>
    <x v="368"/>
    <n v="3198"/>
    <n v="2447"/>
    <n v="244"/>
    <n v="10"/>
    <n v="5"/>
    <n v="6"/>
    <n v="2"/>
    <n v="265"/>
    <n v="0.10829587249693499"/>
    <n v="19"/>
  </r>
  <r>
    <s v="18000001382669780"/>
    <s v="👍 En Malvinas Argentinas se entregaron las matrículas a cinco nuevas cooperativas de trabajo que se constituyeron recientemente. La documentación se otorgó durante el acto por el 42° aniversario de la Cooperativa del Agua local._x000a__x000a_🔎 Las nuevas cooperativas son de distintos rubros. Hay dos textiles, una se llama &quot;Inclusión Integral&quot; y la otra &quot;Hilos Dorados. También se constituyó &quot;Vida y Esperanza&quot; que trabaja en los rubros hortícolas y avícolas. &quot;Patrón del pan&quot; es una panificadora y &quot;25 de noviembre&quot; una cooperativa de reciclado._x000a__x000a_☑️ Del acto participaron Gabriel Frizza por el Ministerio de Cooperativas y Mutuales y el Intendente Gastón Mazzalay, entre otros funcionarios._x000a__x000a_🤝 Pese al difícil contexto, el trabajo cooperativo sigue creciendo en Córdoba. Esta forma de organización genera empleo y riqueza de forma inclusiva, sino que permite construir economías más justas y equitativas._x000a__x000a_#Cuchá #Cooperativas #Cooperativismo #Trabajo"/>
    <s v="https://www.instagram.com/p/DATTe0iRSd2/"/>
    <x v="1"/>
    <n v="0"/>
    <x v="344"/>
    <x v="3"/>
    <x v="369"/>
    <n v="1465"/>
    <n v="1114"/>
    <n v="33"/>
    <n v="5"/>
    <n v="0"/>
    <n v="0"/>
    <n v="1"/>
    <n v="38"/>
    <n v="3.4111310592459601E-2"/>
    <n v="10"/>
  </r>
  <r>
    <s v="18008104667433990"/>
    <s v="👨‍🚒👩‍🚒 El #incendio originado en #VillaBerna se encuentra contenido, con perímetro inestable y guardia de cenizas. Esto se dio gracias al gran esfuerzo de 645 #bomberos, apoyados por 3 aviones hidrantes y 2 helicópteros._x000a__x000a_🔥 Por otra parte, siguen activos los de #Punilla y #Chancaní. Ya son 47 mil las hectáreas afectadas por estos tres #incendios. La justicia confirmó que ya son 10 las personas identificadas e imputadas._x000a__x000a_#Cuchá #Calamuchita #VillaAlpina #AtosPampa #IntiYaco #Yacanto #LaCumbrecita #SanMiguelDeLosRíos"/>
    <s v="https://www.instagram.com/reel/DAWvhemRXlz/"/>
    <x v="2"/>
    <n v="47"/>
    <x v="345"/>
    <x v="4"/>
    <x v="150"/>
    <n v="9181"/>
    <n v="5706"/>
    <n v="419"/>
    <n v="25"/>
    <n v="13"/>
    <n v="8"/>
    <n v="8"/>
    <n v="465"/>
    <n v="8.1493165089379593E-2"/>
    <n v="18"/>
  </r>
  <r>
    <s v="18060259432664360"/>
    <s v="Este proyecto se origina en el año 2023 en las escuelas del departamento de Minas y cuenta con el respaldo del área de Arqueología de la Dirección de Patrimonio Cultural de la Agencia Córdoba Cultura. 📚 La iniciativa tiene como propósito fundamental involucrar a niños y jóvenes en la identificación, valoración y promoción del patrimonio cultural de su comunidad, a través de diversas actividades educativas y experienciales._x000a__x000a_👉 Hasta el momento, Huellas de mi pueblo ha enfocado sus esfuerzos en apoyar proyectos con impacto local, aprovechando las herramientas y aprendizajes adquiridos previamente. Estos proyectos buscan generar mejoras sostenibles en la calidad de vida de los estudiantes y sus familias, con una visión a largo plazo._x000a__x000a_✏️ El programa busca, también, fomentar en los alumnos un profundo sentido de pertenencia y aprecio por la historia y las tradiciones locales, promoviendo la preservación y el respeto hacia su herencia cultural. En este sentido, a través del trabajo de campo llevado a cabo en la región del oeste de la provincia, el proyecto ha logrado identificar un total de 78 sitios arqueológicos, lo que resalta la riqueza cultural y patrimonial de la zona._x000a__x000a_#Cuchá_x000a_#Minas #Educacion"/>
    <s v="https://www.instagram.com/p/DAVye7uOCXk/"/>
    <x v="1"/>
    <n v="0"/>
    <x v="345"/>
    <x v="4"/>
    <x v="69"/>
    <n v="5047"/>
    <n v="4039"/>
    <n v="226"/>
    <n v="21"/>
    <n v="4"/>
    <n v="11"/>
    <n v="4"/>
    <n v="262"/>
    <n v="6.4867541470660997E-2"/>
    <n v="9"/>
  </r>
  <r>
    <s v="18060318106736688"/>
    <s v="Se trata de una nueva experiencia turística para descubrir la ciudad, mediante el recorrido de nueve sitios históricos. 🧐 Una iniciativa de la Municipalidad de Córdoba que busca conservar, revitalizar y reinventar estos lugares emblemáticos de la ciudad. _x000a__x000a_👉🏽 En este sentido, “Córdoba de los Patios” busca que los turistas y el público en general puedan disfrutar de una propuesta nueva, mediante visitas guiadas, intervenciones artísticas y conversatorios._x000a__x000a_😍 Los espacios incluidos en serán: el Patio Menor y Mayor del Cabildo Histórico, el Patio de la Higuera de la Iglesia Catedral, el Patio del Aljibe del Centro Cultural España Córdoba, el Patio de Honor del Museo Marqués de Sobremonte, el Patio del Rectorado del Museo Histórico de la UNC, el Patio del Fundador del Colegio Monserrat, el Patio del Centro Cultural UNC Paseo Andalucía, el Patio de los Naranjos del Museo Juan de Tejeda y el Patio del Fundador del Museo San Alberto._x000a__x000a_📍 “Córdoba de los Patios” se podrá disfrutar el viernes 27 de septiembre de 17:00 a 20:00 horas, con entrada libre y gratuita. El cierre es en el Cabildo Histórico de la Ciudad a cargo del «Show de Tremor», un espectáculo de malambo, bombos y boleadoras a cargo de la Compañía Tremor._x000a__x000a_✔️ Deslizá la imagen para conocer la ubicación de todos los patios. Si querés conocer la  grilla completa podés ingresar en la web de la municipalidad www.cordoba.gob.ar_x000a__x000a_#Cuchá_x000a__x000a_#Córdoba #turismo #cultura #historia"/>
    <s v="https://www.instagram.com/p/DAZZbkPxfu6/"/>
    <x v="0"/>
    <n v="0"/>
    <x v="346"/>
    <x v="5"/>
    <x v="81"/>
    <n v="6785"/>
    <n v="4382"/>
    <n v="349"/>
    <n v="82"/>
    <n v="2"/>
    <n v="39"/>
    <n v="3"/>
    <n v="472"/>
    <n v="0.107713372889092"/>
    <n v="19"/>
  </r>
  <r>
    <s v="18058376890701940"/>
    <s v="🎶 El pasado 15 de Septiembre se estrenó en todas las plataformas &quot;Amor Propio&quot;, el primer EP de estudio de Lali Corzo. El trabajo mixtura rock, folklore y pop en seis canciones de su propia autoría, que narran un viaje introspectivo hacia el interior, la libertad y la fuerza creativa._x000a__x000a_🎸 Para celebrarlo, Lali ofrecerá un concierto el sábado 28 de septiembre en el Centro Cultural Graciela Carena (Alvear 157), en el que presentará en vivo el nuevo material con la participación de más de diez artistas, además de un recorrido por las principales canciones que marcaron su identidad artística. Las entradas anticipadas se pueden adquirir por WhatsApp al +549 3513 037 477 o escribiendo a @lalicorzo en Instagram._x000a__x000a_▶️ Cantora, cantautora y educadora vocal cordobesa, con una trayectoria musical de más de veinticinco años, Lali Corzo interpreta canciones para reflejar su identidad y su visión del mundo. Amor Propio está disponible en todas las plataformas digitales._x000a__x000a_#Cuchá #Cultura #Música #Córdoba #MúsicaCordobesa"/>
    <s v="https://www.instagram.com/p/DAYdwvTxLcI/"/>
    <x v="1"/>
    <n v="0"/>
    <x v="346"/>
    <x v="5"/>
    <x v="5"/>
    <n v="3876"/>
    <n v="2937"/>
    <n v="72"/>
    <n v="6"/>
    <n v="3"/>
    <n v="1"/>
    <n v="1"/>
    <n v="82"/>
    <n v="2.7919645897174002E-2"/>
    <n v="10"/>
  </r>
  <r>
    <s v="18074181838508992"/>
    <s v="🔹 Desde hace un tiempo que se puede ver en las calles de Córdoba a cientos de voluntarios que mediante distintas actividades buscan acercar la justicia a la ciudadanía. Son miembros del Programa Referente Judicial Comunitario, una iniciativa de la justicia cordobesa para que sus trabajadores realicen voluntariados que fortalezcan su perfil de servidores públicos._x000a__x000a_👍 Los participantes trabajan fuera de su horario laboral, en equipos que se distribuyen por los distintos barrios de la ciudad y en localidades del interior provincial. Mediante distintas estrategias se acercan a la comunidad para conocer las necesidades y problemáticas de los habitantes de cada zona territorial y generar puentes para acercarlos a la Justicia. _x000a__x000a_🔎 Los equipos están conformados por magistrados, fiscales, asesores, empleados y funcionarios de todas las sedes judiciales. Intentan educar en derechos, detectar derechos vulnerados, orientar y acercar herramientas de acción a cada ciudadano que lo necesite. _x000a__x000a_📌 Luego de reconocer el terreno en el que cada equipo se desempeña, llevan adelante distintas actividades, como por ejemplo: &quot;Derecho al Pizarrón&quot; (sobre los derechos en las comunidades educativas), &quot;Es tu derecho, preguntá a la Justicia&quot; (jornadas de orientación en la vía pública), &quot;Hacernos eco&quot; (junto a medios de comunicación) o &quot;Vivenciando la labor judicial&quot; (en donde se invitan a escuelas y ong's a los edificios del poder judicial)._x000a__x000a_ℹ️ En la web podés encontrar un mapa con la ubicación de cada equipo de Referentes Judiciales Comunitarios a lo largo del territorio provincial, por si necesitás contactarlos por algún motivo. Además, si querés conocer más sobre el programa podés ingresar a 👉 rjc.justiciacordoba.gob.ar. _x000a__x000a_#Cuchá #Justicia #RJC _x000a_#referentejudicialcomunitario #Córdoba"/>
    <s v="https://www.instagram.com/p/DAiswPfxX5L/"/>
    <x v="1"/>
    <n v="0"/>
    <x v="347"/>
    <x v="2"/>
    <x v="107"/>
    <n v="5241"/>
    <n v="3920"/>
    <n v="139"/>
    <n v="13"/>
    <n v="5"/>
    <n v="7"/>
    <n v="2"/>
    <n v="164"/>
    <n v="4.1836734693877602E-2"/>
    <n v="9"/>
  </r>
  <r>
    <s v="17930208872930670"/>
    <s v="📢 Mañana se realizará la Marcha Federal Universitaria en las principales ciudades del país._x000a__x000a_🎓 Con el lema &quot;En defensa de la universidad pública y la ciencia. Para seguir siendo una nación, sí al financiamiento universitario&quot;, los claustros de todo el país toman las calles nuevamente para pronunciarse en contra de las políticas que viene llevando adelante el gobierno de Milei._x000a__x000a_📚 La jornada es convocada por el CIN, el Frente Sindical Universitario y la Federación Universitaria Argentina (FUA)._x000a__x000a_👩‍🎓 En Córdoba, tanto en Capital, como en Río Cuarto y Villa María, sedes de las principales universidades nacionales de la provincia, hay convocadas concentraciones en defensa de la educación pública._x000a__x000a_📍 La concentración para la Universidad Nacional de Córdoba será a las 12 en el Monumento de la Reforma en Ciudad Universitaria, para luego marchar a partir de las 13 hacia el centro de la ciudad de Córdoba donde se concretará un acto a las 14.30. Allí se leerá un documento en relación a la defensa del sistema universitario y científico._x000a__x000a_📍 La Universidad Nacional de Río Cuarto concentrará el miércoles a las 17 en la Plaza San Martín, frente a la sede del club Estudiantes de Río Cuarto. Desde allí, a las 18, partirá la marcha por las calles céntricas de la ciudad._x000a__x000a_📍 La Universidad Nacional de Villa María (UNVM) ya convocó a un abrazo simbólico para el martes 1 de octubre a partir de las 12 en el Campus. En tanto que el miércoles 2 de octubre, a partir de las 18 horas, la Marcha Federal tendrá su iniciativa local con un recorrido que partirá desde la sede del Rectorado (Entre Ríos 1431) y concluirá en Plaza Centenario."/>
    <s v="https://www.instagram.com/p/DAlkKMtx0Ru/"/>
    <x v="0"/>
    <n v="0"/>
    <x v="348"/>
    <x v="3"/>
    <x v="370"/>
    <n v="9669"/>
    <n v="6651"/>
    <n v="694"/>
    <n v="48"/>
    <n v="4"/>
    <n v="7"/>
    <n v="3"/>
    <n v="753"/>
    <n v="0.113216057735679"/>
    <n v="12"/>
  </r>
  <r>
    <s v="17879850714144600"/>
    <s v="▪️ Una mujer de 51 años fue asesinada este domingo en el paraje Juan García, ubicado en el departamento Ischilín, se trata del segundo femicidio en 48 horas en el interior de Córdoba y la cuarta mujer asesinada en menos de 20 días en la provincia. _x000a__x000a_📌 El crimen ocurrió este domingo en el paraje Juan García, en el departamento Ischilín. La víctima se llamaba Aurora Wilda Brollo y el asesino era su esposo. Según trascendió, a las 9.20 del domingo José Telmo Ciccarelli llamó al 911 para dar cuenta de que había atacado a su pareja en la casa que compartían, en el paraje Juan García, a 40 kilómetros de Deán Funes. _x000a__x000a_🔎 Los agentes se dirigieron al domicilio, pero no encontraron a Ciccarelli, que se había fugado. En el dormitorio encontraron el cuerpo de la mujer, ya sin signos vitales y en medio de un enorme charco de sangre: había sido asfixiada con un cinturón y luego ultimada con un disparo de arma de fuego en la frente._x000a__x000a_ℹ️ Los policías dieron el alerta y se organizó la búsqueda del acusado, que fue atrapado a 50 kilómetros del lugar de los hechos, en la localidad de Sinsacate. La investigación está a cargo de la fiscal de Deán Funes, Analía Cepede, quien en principio imputó al detenido de homicidio calificado por el vínculo y esperaba reunir pericias y pruebas para determinar que el hecho ocurrió en un contexto de violencia de género._x000a__x000a_#Cuchá #Género #ViolenciaDeGénero #Femicidio #Ischilín #Sinsacate #DeánFunes"/>
    <s v="https://www.instagram.com/p/DAmSkL2x608/"/>
    <x v="1"/>
    <n v="0"/>
    <x v="348"/>
    <x v="3"/>
    <x v="371"/>
    <n v="6169"/>
    <n v="4913"/>
    <n v="209"/>
    <n v="51"/>
    <n v="5"/>
    <n v="9"/>
    <n v="1"/>
    <n v="274"/>
    <n v="5.5770405047832303E-2"/>
    <n v="19"/>
  </r>
  <r>
    <s v="18454954726049000"/>
    <s v="🚨 El Gobierno nacional reglamentó el capítulo de la reforma laboral de la Ley Bases a través del Decreto 847/2024. Federico Sturzenegger, ministro de Desregulación, calificó esta medida como “el cambio más importante en las relaciones laborales en años”._x000a__x000a_🔔 ¿Cuáles son los puntos clave?_x000a__x000a_➡️ Regularización de empleo no registrado con perdón de deudas a empresas._x000a_➡️ Nuevos sistemas de cese laboral que podrían reemplazar las indemnizaciones tradicionales._x000a_➡️ Extensión del período de prueba de 3 a 6 meses._x000a_➡️ Régimen para trabajadores independientes con hasta 3 colaboradores sin relación de dependencia._x000a_➡️ Simplificación en el registro laboral._x000a_❌ La cláusula sobre despidos por bloqueos quedó fuera del decreto final._x000a__x000a_Nota completa en 👉 cucha.com.ar 📲_x000a__x000a_#ReformaLaboral #Decreto847 #Trabajo #LeyBases #GobiernoNacional"/>
    <s v="https://www.instagram.com/p/DAlMp8zorh-/"/>
    <x v="0"/>
    <n v="0"/>
    <x v="348"/>
    <x v="3"/>
    <x v="75"/>
    <n v="6629"/>
    <n v="3893"/>
    <n v="151"/>
    <n v="38"/>
    <n v="5"/>
    <n v="23"/>
    <n v="3"/>
    <n v="217"/>
    <n v="5.5741073722065201E-2"/>
    <n v="9"/>
  </r>
  <r>
    <s v="18305194870165472"/>
    <s v="✊ La marcha en defensa del financiamiento universitario reunió a una multitud de personas que recorrieron las calles de Nueva Córdoba. La concentración comenzó a las 12 en el Monumento de la Reforma, en Ciudad Universitaria, y a las 13 inició el recorrido hasta el acto central en la Plaza Vélez Sarsfield. Desde la UNC informaron que asistieron entre 110 y 120 mil personas._x000a__x000a_📢 La movilización se enmarcó en la defensa de la Ley de Financiamiento Universitario, recientemente aprobada por el Congreso, que el presidente Javier Milei adelantó que vetará. El Consejo Interuniversitario Nacional (CIN), que nuclea a los rectores de las casas de altos estudios del país, emitió un documento titulado &quot;Para seguir siendo una nación, sí al financiamiento universitario&quot;, en el que exigió &quot;iniciar negociaciones orientadas a una verdadera e impostergable recomposición de los salarios&quot;."/>
    <s v="https://www.instagram.com/p/DAoqFJ2xpFM/"/>
    <x v="0"/>
    <n v="0"/>
    <x v="349"/>
    <x v="4"/>
    <x v="372"/>
    <n v="15218"/>
    <n v="10157"/>
    <n v="1414"/>
    <n v="119"/>
    <n v="19"/>
    <n v="13"/>
    <n v="6"/>
    <n v="1565"/>
    <n v="0.15408092940828999"/>
    <n v="17"/>
  </r>
  <r>
    <s v="18108964555418712"/>
    <s v="Marcha por la #Universidad en #Córdoba. _x000a__x000a_#UNC #Educación #universidadpública #Córdoba #cordobeses #cordoba #educaciónpública #OrgulloUNC #CiudadUniversitaria #marchafederaluniversitaria"/>
    <s v="https://www.instagram.com/reel/DAo--bQx2af/"/>
    <x v="2"/>
    <n v="44"/>
    <x v="349"/>
    <x v="4"/>
    <x v="373"/>
    <n v="8235"/>
    <n v="5336"/>
    <n v="681"/>
    <n v="30"/>
    <n v="6"/>
    <n v="2"/>
    <n v="10"/>
    <n v="719"/>
    <n v="0.134745127436282"/>
    <n v="20"/>
  </r>
  <r>
    <s v="18020346146253100"/>
    <s v="Más de 200 jóvenes se encontraron en Huerta Grande para intercambiar, debatir y consensuar política. Los anfitriones fueron los miembros de Sean Eternos, una organización cordobesa que nació desde los ámbitos estudiantiles pero que desde hace un tiempo busca participar de la discusión municipal y provincial. _x000a__x000a_La reunión se desarrolló el 21 y 22 de septiembre pasado, y participaron también la agrupación “QuéTePasa” de Rosario y los representantes de Sean Eternos de La Plata. Todos los espacios se vinculan al peronismo aunque no responden a padrinazgos dirigenciales. Otro rasgo común es que representan una nueva generación política, siendo la mayoría de sus integrantes menores de 35 años. _x000a__x000a_En las comisiones de trabajo se discutió en torno a un documento integrador titulado “La carencia de una doctrina nacional, conduce solamente a dos cosas: a la anarquía o al colonialismo”. _x000a__x000a_El cierre estuvo a cargo de los referentes de los espacios convocantes. Pedro González Cholaky de Córdoba, Constanza Estepa de Rosario y Marcel Aguilera de La Plata. Todos se comprometieron a continuar trabajando en la ampliación de la propuesta y se propuso a Rosario como la sede del próximo encuentro._x000a__x000a_#Cuchá #Política"/>
    <s v="https://www.instagram.com/p/DArefr3xfwH/"/>
    <x v="1"/>
    <n v="0"/>
    <x v="350"/>
    <x v="5"/>
    <x v="275"/>
    <n v="10403"/>
    <n v="6591"/>
    <n v="179"/>
    <n v="95"/>
    <n v="12"/>
    <n v="7"/>
    <n v="8"/>
    <n v="293"/>
    <n v="4.4454559247458697E-2"/>
    <n v="19"/>
  </r>
  <r>
    <s v="18330576268147512"/>
    <s v="🔊 “Su propio gris” es el primer disco de Sasha Eter, la banda cordobesa que mezcla postpunk, techno y darkwave, y que presentará su album el sábado 12 de octubre, en Casa Babylon (Bv. Las Heras 48), desde la medianoche. Estarán acompañados por Revistas, un quinteto con base en San Telmo (CABA), que llegará a La Docta con su reciente segundo disco “Días de guerra”, y por a Dj Martina Death._x000a__x000a_🎸 Sasha Eter está integrado por Joe Polar (voz), Alejo Navarro (bajo), Manuel Collado (guitarra) y Caco Fernández (batería). “Su propio gris” es su album debut y salió de la mano del sello local Nagasaki Records. Fue grabado y masterizado entre mediados de 2023 y fines de mayo de 2024. Su nombre está inspirado en la palabra alemana eigengrau, que hace referencia al color que se ve al cerrar los ojos: un gris oscuro e intermitente, universal y a la vez profundamente subjetivo, que representa la atmósfera sonora que la banda construye con guitarras distorsionadas, sintetizadores pulsantes y ritmos hipnóticos. Este concepto sobrevuela desde el track inicial, que precisamente lleva por nombre  &quot;Eigengrau&quot;. Y se sostiene a lo largo de los siguientes seis temas del disco, que cierra con una potente versión de “Ciertas Cosas” (Sumo), pasada por el tamiz electro postpunk y dark wave. _x000a__x000a_📌 Las entradas están disponibles en alpogo.com. Si querés conocer más, lee la nota completa haciendo click en el link de la bio o ingresando en nuestra página web www.cucha.com.ar._x000a__x000a_#Cuchá #Cultura #Música"/>
    <s v="https://www.instagram.com/p/DAqdgOvxLzn/"/>
    <x v="1"/>
    <n v="0"/>
    <x v="350"/>
    <x v="5"/>
    <x v="55"/>
    <n v="1712"/>
    <n v="1330"/>
    <n v="41"/>
    <n v="20"/>
    <n v="2"/>
    <n v="4"/>
    <n v="2"/>
    <n v="67"/>
    <n v="5.0375939849624102E-2"/>
    <n v="10"/>
  </r>
  <r>
    <s v="18032891420203872"/>
    <s v="🔥 Los incendios que azotan a Córdoba ya han dejado casi 70.000 hectáreas arrasadas, con grandes pérdidas de flora y fauna autóctona, daños en infraestructura y costos económicos. Sin dudas, un panorama desgarrador en materia ambiental, pero que no debe llevar a la inacción. Todos pueden aportar, tanto los ciudadanos como los distintos niveles de gobierno._x000a__x000a_🌱 Fundación Garabato - Cuna de Nativas es una organización sin fines de lucro del Valle de Paravachasca. Nació en 2020 luego de los incendios que afectaron al departamento Santa María, cuando vecinos y vecinas de Anisacate se juntaron a sembrar semillas de árboles nativos con la idea de hacer un pequeño aporte. Con el tiempo se fueron sumando personas de otras localidades de la región y, así, el grupo de trabajo fue creciendo y se terminó constituyendo en una fundación. Hoy tienen como misión el cuidado del ambiente y la remediación del impacto de la actividad humana sobre la naturaleza_x000a__x000a_✅ Gracias a su experiencia y lo específico del tema, nos contactamos con ellos para que nos compartan algunos consejos y acciones para llevar adelante en las zonas que fueron afectadas por los incendios. Porque todos podemos aportar desde distintos lugares._x000a__x000a_⏩ Si querés saber más, lee la nota completa a través del link en la bio o ingresando a 👉 www.cucha.com.ar. _x000a__x000a_#Cuchá #Ambiente #Incendios #Córdoba"/>
    <s v="https://www.instagram.com/p/DAs9HSTxBjq/"/>
    <x v="0"/>
    <n v="0"/>
    <x v="351"/>
    <x v="6"/>
    <x v="251"/>
    <n v="17478"/>
    <n v="11757"/>
    <n v="608"/>
    <n v="145"/>
    <n v="3"/>
    <n v="55"/>
    <n v="11"/>
    <n v="811"/>
    <n v="6.8980182019222597E-2"/>
    <n v="9"/>
  </r>
  <r>
    <s v="18048271129780872"/>
    <s v="🎶 El artista cordobés Marcelo Merlo presenta &quot;Trovador&quot;, su nuevo espectáculo en el que recorre diferentes latitudes y estilos para interpretar obras musicales de artistas reconocidos mundialmente como Carlos Gardel, Elvis Presley, Frank Sinatra, y muchos más._x000a__x000a_▶️ Este trovador en su derrotero musical nos transporta a países como Francia, Italia, Nueva York, pero también nos invita a escuchar piezas de artistas locales Cuchi Leguizamón, Eduardo Falú o Atahualpa Yupanqui que nos conectan con el folklore, la zamba y con nuestras raíces latinoamericanas._x000a__x000a_📌 El concierto concierto se realizará este viernes 4 de octubre a las 21hs en el Aula Magna de la Facultad de Ciencias Exactas, Físicas y Naturales de la Universidad Nacional de Córdoba (Vélez Sarsfield 299). Las entradas se pueden adquirir de manera anticipada en Rubén Libros (Deán funes 163) y sino en el ingreso a la Sala._x000a__x000a_#Cuchá #Música #Cultura #Córdoba"/>
    <s v="https://www.instagram.com/p/DAtRFhERB8L/"/>
    <x v="1"/>
    <n v="0"/>
    <x v="351"/>
    <x v="6"/>
    <x v="374"/>
    <n v="2579"/>
    <n v="1953"/>
    <n v="46"/>
    <n v="3"/>
    <n v="0"/>
    <n v="0"/>
    <m/>
    <n v="49"/>
    <n v="2.5089605734767002E-2"/>
    <n v="12"/>
  </r>
  <r>
    <s v="18023884841185648"/>
    <s v="📣 Hoy, sábado 5 de octubre, se estrenará &quot;Apnea&quot;, la nueva obra de la dramaturga Eugenia Hadandoniou, en El Cuenco Teatro (Mendoza 2063 - Córdoba). La obra estará en cartelera todos los sábados de octubre y noviembre, y las entradas se pueden adquirir por antesala.com.ar o en puerta._x000a__x000a_☑️ Apnea es la historia de Pilar, que es niña, adolescente y mujer, también es la historia de su madre, de sus abuelas, tías; Apnea es la historia de Justina, la hermana no nacida de Pilar. Apnea en la que entra Helena, a partir de la pérdida de su hija. Pilar intentará que su hermana vuelva a la superficie para que su mamá sane. Apnea es la historia de muchas mujeres más que nacen, crecen y mueren acompañándose._x000a__x000a_💬 En palabras de su directora: &quot;El público va a encontrarse con una obra profunda, emotiva y poderosa. Si bien es un drama, está repleta de pequeños detalles de comicidad. La obra es un viaje hacia la memoria de una familia, la fortaleza femenina y los veranos en esos pueblos del interior donde el sol parte la tierra y el agua de la pileta del club es la salvación. Pero también es un viaje hacia las profundidades del océano. Es una puesta muy visual y sonora, con un elenco de actrices de reconocida trayectoria y un equipo de trabajo que cuida todos los detalles de la puesta en escena.&quot; _x000a__x000a_🔹 La obra cuenta con las actuaciones de Florencia Rubio, Bianca Mitnik, Ana Ruiz, Belén Castillo Garnica, Cintia Morales, Lucía Pihen y Paula Ailén Belli._x000a__x000a_#Cuchá #Cultura #Teatro #Córdoba"/>
    <s v="https://www.instagram.com/p/DAvlx_SxEIk/"/>
    <x v="1"/>
    <n v="0"/>
    <x v="352"/>
    <x v="0"/>
    <x v="89"/>
    <n v="15557"/>
    <n v="11392"/>
    <n v="495"/>
    <n v="55"/>
    <n v="21"/>
    <n v="17"/>
    <n v="20"/>
    <n v="588"/>
    <n v="5.1615168539325802E-2"/>
    <n v="10"/>
  </r>
  <r>
    <s v="18034255136034112"/>
    <s v="El 7 de octubre de 1975, falleció en su hogar del barrio Alberdi, Córdoba, el destacado músico y poeta Chango Rodríguez. Reconocido como uno de los grandes exponentes del folclore argentino, es el autor de una de las zambas más emblemáticas de la música popular del país: &quot;Luna cautiva&quot;._x000a__x000a_En este video se puede apreciar la primera interpretación en vivo de &quot;Luna Cautiva&quot;, en el marco de una entrevista realizada por Canal 10 de Córdoba el 11 de septiembre de 1968. Esta presentación tuvo lugar tras la liberación del Chango Rodríguez, quien había estado encarcelado durante cuatro años._x000a__x000a_Este archivo fue recuperado por el Centro de Conservación y Documentación Audiovisual (CDA), de las facultades de Artes y Filosofía y Humanidades de la Universidad Nacional de Córdoba._x000a__x000a_#Cuchá _x000a__x000a_#musica #changorodriguez #folclore #cordoba"/>
    <s v="https://www.instagram.com/reel/DA1PboUxZ8h/"/>
    <x v="2"/>
    <n v="82"/>
    <x v="353"/>
    <x v="2"/>
    <x v="375"/>
    <n v="234487"/>
    <n v="165604"/>
    <n v="10656"/>
    <n v="2162"/>
    <n v="202"/>
    <n v="933"/>
    <n v="1768"/>
    <n v="13953"/>
    <n v="8.4255211226782006E-2"/>
    <n v="14"/>
  </r>
  <r>
    <s v="17862980301180590"/>
    <s v="🎭 La reconocida obra de teatro de Pompeyo Audivert, &quot;Habitación Macbeth&quot;, se presenta en el Teatro Real este viernes y sábado a las 21hs y tenemos un par de entradas para sortear. Participar del sorteo es bien fácil: tenés que etiquetar a la persona con la que te gustaría ir, darle like a esta publicación y seguir a Cuchá. Mientras más personas etiquetes, más chances tenés de ganar. Vamos a publicar los resultados del sorteo el miércoles a la tarde en nuestras historias de Instagram. _x000a__x000a_🔹 Habitación Macbeth es una de las obras de teatro argentino más premiadas. Este año inicia su cuarta temporada consecutiva, después de más de 350 funciones y de que más de 100.000 espectadores la ovacionaran en todo el país y en el exterior._x000a__x000a_🔎 A través del cuerpo de un actor (encontrado en la fosa del teatro), las Brujas Fatídicas del páramo de huesos representarán la tragedia Habitación Macbeth, para el goce, deleite, y catarsis metafísica de nuestra majestad creadora Hécate, vulgarmente conocida como El Público._x000a__x000a_💬 En declaraciones el propio Audivert afirma: &quot;Desde que comencé a hacer teatro, tuve la necesidad de llevar adelante un trabajo en el que un actor hiciera todos los personajes de una obra, un intérprete habitado por todas las criaturas que circulan por un texto y sus temas: un cuerpo habitación.&quot;_x000a__x000a_📌 La obra se presenta en el Teatro Real (San Jerónimo 66, Centro de Córdoba) los días Viernes 11 y Sábado 12 de Octubre a las 21:00hs. Las entradas se pueden adquirir por Autoentrada 👉 https://ventas.autoentrada.com/events/habitacion-macbeth-2024-10-11-21-00-00-0300_x000a__x000a_#Cuchá #Teatro #Cultura #Sorteo #HabitaciónMacbeth"/>
    <s v="https://www.instagram.com/p/DA1wamQR_uf/"/>
    <x v="1"/>
    <n v="0"/>
    <x v="353"/>
    <x v="2"/>
    <x v="105"/>
    <n v="11855"/>
    <n v="8867"/>
    <n v="924"/>
    <n v="51"/>
    <n v="1626"/>
    <n v="27"/>
    <n v="121"/>
    <n v="2628"/>
    <n v="0.29637983534453599"/>
    <n v="19"/>
  </r>
  <r>
    <s v="18102163105448880"/>
    <s v="📊 Se dieron a conocer los resultados de la Encuesta de Condiciones Laborales 2024 realizada por la Federación de Profesionales de Córdoba (Fepuc), revelando un panorama crítico para los profesionales de la provincia. El estudio, que encuestó a 4.636 personas, expone la creciente precarización y sobrecarga laboral en el sector, con un 48% de los encuestados trabajando bajo la modalidad de monotributo y más de ocho de cada 10 ubicados en las categorías más bajas (A a E). Además, el 43% de los profesionales sostiene más de un empleo y un 36% trabaja más de 10 horas diarias._x000a__x000a_💰 El ingreso promedio registrado en mayo fue de $1.039.468, mientras que la mediana apenas alcanzó los $830.000. La pérdida del poder adquisitivo frente a la inflación, el pluriempleo y las brechas salariales, especialmente entre hombres y mujeres, son algunos de los puntos más alarmantes que revela el estudio._x000a__x000a_📅 En el marco del Mes del Profesional, los presidentes de las entidades miembro de Fepuc se reunieron en Plenario para analizar la situación y plantearon la necesidad de recuperar el orden público de los honorarios a través de un proyecto de ley que permita su actualización constante._x000a__x000a_🗣️ Según Eugenia Peisino, presidenta de Fepuc, la intervención urgente de las políticas públicas será clave para garantizar mejores condiciones de trabajo, derechos laborales y estabilidad para los profesionales cordobeses._x000a__x000a_#Fepuc #EncuestaLaboral #Precarización #Pluriempleo #DerechosLaborales #Córdoba"/>
    <s v="https://www.instagram.com/p/DA0qcx-ConX/"/>
    <x v="1"/>
    <n v="0"/>
    <x v="353"/>
    <x v="2"/>
    <x v="151"/>
    <n v="4853"/>
    <n v="3654"/>
    <n v="244"/>
    <n v="36"/>
    <n v="2"/>
    <n v="15"/>
    <n v="3"/>
    <n v="297"/>
    <n v="8.1280788177339899E-2"/>
    <n v="9"/>
  </r>
  <r>
    <s v="18097019164461528"/>
    <s v="🙌 Analizamos la grilla del #CosquínRock 2025 para traerte a todos los cordobeses que participarán. Son más de 15, de todo tipo de géneros, y a continuación los detallamos._x000a__x000a_🔊 Día 1 - Sábado 15_x000a__x000a_El día inicial actuará Santi Celli, ex integrante del dúo Salvapantallas, el cual componía junto a Zoe Gotusso, que estará al día siguiente. Además, se hará presente Marti Death, la dj residente de @lospasosprohibidos_. Mientras que en la &quot;Casita del Blues&quot; actuarán Los Mentidores, la banda en la que José Palazzo oficia de bajista, y The Ginger Hearts, un grupo de rockabilly oriundo de la Ciudad de Córdoba._x000a__x000a_🔊 Día 2 - Domingo 16_x000a__x000a_El segundo día tiene más participación local. Será la primera vez de Luck Ra en Cosquín, uno de los artistas del momento de la música popular. Otra destacada será Zoe Gotusso, que en unos días abrirá el show de Paul McCartney en Córdoba, y que pronto estrenará su nuevo álbum &quot;Cursi&quot;. _x000a__x000a_Por otra parte, dos dj's de la provincia se subirán a las tablas: Maia Dros y Sivinski, reconocida por su aka como @vi.porcelain y por ser creadora de la @fiestakatana._x000a__x000a_El quintento Rosa Profunda llega con &quot;Tensión de siglo&quot;, su último trabajo, publicado en julio. Con una impronta fuera de lo convencional tienen un gran componente audiovisual. Otros que llevarán su nuevo disco son el power trío Hijo de la Tormenta, que en 2024 lanzaron &quot;En Directo&quot;._x000a__x000a_El guitarrista Iván Singh la toca desde hace un tiempo en Chicago, la cuna del blues. Así es como compartirá escenario con Sheryl Youngblood Band, una agrupación estadounidense que visitará las sierras. También se presentará Mari Polé, quien ya cuenta con una trayectoria de más de 15 años en la música._x000a__x000a_Además, habrá una buena batería de artistas vinculados al rock más clásico. The Rhythm Gamblers es una banda de R&amp;B que desde 2018 interpreta música de los años 40's y 50'. Los Búfalos Sedientos llevarán su look de botas y sombreros a los escenarios, mientras que Marlene Suchy se presentará junto a The Super Saxs. Habrá un buen ensamble entre Papi Chimi Romero y Brossoul y la cordobesa residente en México, Cindy Coleoni vendrá junto a su banda._x000a__x000a_▶️ Lee más en el link de la bio o ingresando a  👉 www.cucha.com.ar"/>
    <s v="https://www.instagram.com/p/DA4US5BRpKI/"/>
    <x v="0"/>
    <n v="0"/>
    <x v="354"/>
    <x v="3"/>
    <x v="103"/>
    <n v="9465"/>
    <n v="6847"/>
    <n v="209"/>
    <n v="8"/>
    <n v="4"/>
    <n v="7"/>
    <n v="2"/>
    <n v="228"/>
    <n v="3.3299255148240101E-2"/>
    <n v="19"/>
  </r>
  <r>
    <s v="18097606432458820"/>
    <s v="Bajo el lema “Cultura que potencia, lecturas que transforman”, la 38ª edición de la Feria del Libro de Córdoba se centrará en la diversidad, la inclusión, la identidad y la cultura como motores de desarrollo. 📚_x000a__x000a_😍 Durante 13 días, esta edición ofrecerá más de 200 actividades abiertas a todo público, distribuidas en 5 ciclos, con más de 100 stands de librerías y editoriales independientes. Los eventos tendrán lugar en espacios emblemáticos como la supermanzana de la Intendencia, el Teatro Comedia, el Museo Metropolitano de Arte Urbano, la Biblioteca Córdoba, el Cine Arte Córdoba y diversas bibliotecas populares de la ciudad._x000a__x000a_✒️A su vez, la Feria contará con escritores y artistas destacados como Camila Sosa Villada, Rocambole, Martín Kohan, Eduardo Sacheri y un homenaje a María Teresa Andruetto, entre otros. _x000a__x000a_📍 La Feria del libro se realiza desde el 8 al 20 de octubre, de lunes a sábado y feriados de 11 a 21 horas y los domingos de 15 a 21 horas. La entrada a todas las actividades es libre y gratuita. _x000a__x000a_👉Para saber más de la feria del libro podés ingresar a www.cucha.com.ar o a hacer click en link de la Bio_x000a__x000a_#Cuchá_x000a__x000a_#feriadellibro #córdoba"/>
    <s v="https://www.instagram.com/p/DA3J81Ax8ls/"/>
    <x v="1"/>
    <n v="0"/>
    <x v="354"/>
    <x v="3"/>
    <x v="325"/>
    <n v="4365"/>
    <n v="3279"/>
    <n v="261"/>
    <n v="60"/>
    <n v="2"/>
    <n v="6"/>
    <n v="1"/>
    <n v="329"/>
    <n v="0.100335468130528"/>
    <n v="8"/>
  </r>
  <r>
    <s v="18079319065558592"/>
    <s v="❌ El oficialismo logró ratificar el veto del presidente Javier Milei a la Ley de Financiamiento Universitario con 84 votos a favor en la Cámara de Diputados. De esos votos, 27 correspondieron a legisladores que se formaron en la universidad pública. _x000a__x000a_✋ En la sesión, también se registraron ausencias y abstenciones, muchas de ellas de representantes con formación en universidades nacionales. _x000a__x000a_🏫 El texto vetado había sido aprobado previamente por ambas Cámaras y buscaba incrementar el financiamiento de las universidades nacionales, garantizando su funcionamiento y la actualización salarial de docentes y no docentes._x000a__x000a_#EducaciónPública #FinanciamientoUniversitario #Veto #UniversidadesNacionales #VetoPresidencial #Diputados #Docentes #Estudiantes #UNC"/>
    <s v="https://www.instagram.com/p/DA64V9wxk7t/"/>
    <x v="0"/>
    <n v="0"/>
    <x v="355"/>
    <x v="4"/>
    <x v="31"/>
    <n v="46671"/>
    <n v="27932"/>
    <n v="1599"/>
    <n v="416"/>
    <n v="48"/>
    <n v="85"/>
    <n v="30"/>
    <n v="2148"/>
    <n v="7.6901045395961598E-2"/>
    <n v="19"/>
  </r>
  <r>
    <s v="18069707515607460"/>
    <s v="🌎 En medio de una crisis ambiental marcada por incendios, desmontes y el avance del cambio climático, el gobierno de Javier Milei eliminó por decreto el Fondo Fiduciario para la Protección Ambiental de los Bosques Nativos (FOBOSQUE). Esta medida, adoptada bajo el argumento del déficit fiscal cero, afecta directamente los recursos destinados a la conservación de los bosques nativos, generando preocupación entre organizaciones socioambientales y autoridades provinciales._x000a__x000a_📜 El decreto 888/2024, publicado recientemente, no solo borra las partidas presupuestarias destinadas al cuidado de los bosques, sino que también abre la puerta a una derogación tácita de la Ley de Bosques. Este fondo fiduciario, creado en 2018, era esencial para canalizar recursos destinados a combatir la deforestación, prevenir incendios y promover la restauración de áreas degradadas._x000a__x000a_🔥 En Córdoba, la situación es crítica: en los últimos tres meses, los incendios han devastado más de 80.000 hectáreas, mientras que 60.000 hectáreas de bosque nativo fueron desmontadas en el primer semestre de este año. La falta de recursos para enfrentar estos desafíos ambientales agrava el panorama, poniendo en riesgo tanto la biodiversidad como las comunidades que dependen de estos ecosistemas._x000a__x000a_⚠️ Diversas organizaciones, como la Fundación Ambiente y Recursos Naturales (FARN), advirtieron que esta decisión podría tener consecuencias legales y medioambientales a nivel local e internacional. Además, la eliminación del fondo podría generar conflictos con las políticas ambientales de la Unión Europea, que restringen la importación de productos de zonas deforestadas._x000a__x000a_#ProtecciónAmbiental #BosquesNativos #CrisisClimática #Desmonte #Incendios #CambioClimático #MedioAmbiente #PolíticaAmbiental #LeyDeBosques"/>
    <s v="https://www.instagram.com/p/DA8Z1FiRJT_/"/>
    <x v="1"/>
    <n v="0"/>
    <x v="356"/>
    <x v="5"/>
    <x v="162"/>
    <n v="17910"/>
    <n v="15171"/>
    <n v="525"/>
    <n v="117"/>
    <n v="12"/>
    <n v="33"/>
    <n v="2"/>
    <n v="687"/>
    <n v="4.5283765078109599E-2"/>
    <n v="9"/>
  </r>
  <r>
    <s v="18340709698131480"/>
    <s v="La crisis sigue golpeando a las industrias de la provincia. La empresa Petroquímica Río Tercero (PR3) anunció que dejará de producir Diisocianato de Tolueno (TDI), su principal producto, en su planta de Río Tercero a partir del próximo lunes 14 de octubre. _x000a__x000a_El cierre de la planta implica el despido de 125 empleados, que representan un tercio del total de los 375 de la firma. Desde que la empresa publicó el comunicado trabajadores y miembros del Sindicato de Trabajadores Químicos y Petroquímicos llevan a cabo una protesta en el acceso al polo industrial químico de Río Tercero. La manifestación incluye un corte parcial de media calzada y la instalación de una carpa en el Nudo Interfábrica._x000a__x000a_Hasta ahora Petroquímica Río Tercero era la única industria del país y de América latina que producía TDI, insumo utilizado en la industria colchonera y automotriz, entre otras. La noticia tiene un fuerte impacto en el polo industrial riotercerense ya que a su vez la vecina Fábrica Militar vende prácticamente toda su producción de ácido nítrico a Petroquímica Río Tercero para la elaboración de TDI. Para la Fábrica Militar, se cae su principal cliente._x000a__x000a_&quot;Lamentablemente en el día de ayer los directivos de la empresa me contactaron para informarme que habían tomado la decisión de cerrar la producción de TDI, que es la producción principal de Petroquímica&quot; afirmó el intendente riotercerense Marcos Ferrer. El cierre de la planta se da en el contexto de la apertura de importaciones impulsada por el gobierno nacional. Para Ferrer &quot;lamentablemente cuando la política económica toma ese rumbo sabemos que la industria nacional sufre porque la posibilidad de competir con un chino es muy difícil sobre todo cuando en transporte, en energía son más caros&quot;. Y sentenció: &quot;Me parece que deberían revisar un poco esa posición&quot;._x000a__x000a_Al referirse al impacto de los despidos, Ferrer precisó que &quot;hay más que son de empresas contratistas porque ellos tienen empleados directos, pero además contratan empresas para mantenimiento, para un montón de cosas. Después cada empleado de estos, que tienen buenos salarios, a su vez tendrán una empleada en la casa, a lo mejor una niñera, más el consumo. Es tremendo&quot;."/>
    <s v="https://www.instagram.com/p/DA_F8B4RxUX/"/>
    <x v="1"/>
    <n v="0"/>
    <x v="357"/>
    <x v="6"/>
    <x v="16"/>
    <n v="8016"/>
    <n v="6253"/>
    <n v="192"/>
    <n v="50"/>
    <n v="7"/>
    <n v="10"/>
    <n v="2"/>
    <n v="259"/>
    <n v="4.1420118343195297E-2"/>
    <n v="10"/>
  </r>
  <r>
    <s v="18044807147053848"/>
    <s v="📊 Un estudio de la UNC revela que la televisión sigue siendo el medio más elegido por los cordobeses. A pesar del auge de nuevas plataformas, el 76,2% de los habitantes de la ciudad continúa consumiendo televisión diariamente._x000a__x000a_📺 El televisor smart se consolida como el dispositivo preferido en los hogares. Según el relevamiento, no solo se utiliza para ver TV por aire o cable, sino también para acceder a plataformas como Netflix (69,9%) y YouTube (50%)._x000a__x000a_📱 Redes sociales, celulares y consumo de noticias: aunque la televisión sigue siendo un pilar, las redes sociales son la principal fuente de información, con WhatsApp a la cabeza (57,1%)._x000a__x000a_📰 Nota completa en 👉 cuchá.com.ar o ingresando a través del link en la bio 🎆_x000a__x000a_#ConsumoMediático #TVEnCórdoba #Streaming #InvestigaciónUNC #Noticieros #PlataformasDigitales"/>
    <s v="https://www.instagram.com/p/DBELkLSMjCa/"/>
    <x v="1"/>
    <n v="0"/>
    <x v="358"/>
    <x v="1"/>
    <x v="281"/>
    <n v="2245"/>
    <n v="1691"/>
    <n v="40"/>
    <n v="3"/>
    <n v="0"/>
    <n v="5"/>
    <m/>
    <n v="48"/>
    <n v="2.8385570668243602E-2"/>
    <n v="10"/>
  </r>
  <r>
    <s v="17914320822007890"/>
    <s v="En un contexto de crisis climática y ecológica sin precedentes, desde el Ministerio de Ambiente de la provincia, lanzan el Plan Integral de Restauración Ecológica de Córdoba. Una iniciativa que invita a reflexionar sobre la importancia de la preservación ambiental y el fortalecimiento de la cultura autóctona. 🌳_x000a__x000a_👉 Miguel Magnasco, subsecretario de Biodiversidad, sostiene que &quot;el Plan Integral de Restauración Ecológica es una iniciativa que articula estratégicamente diversos programas que trabajamos en nuestra área. Desde la recolección de semillas de árboles nativos en las Áreas Naturales Protegidas, hasta su germinación y cultivo en los viveros provinciales. El plan asegura una reforestación cuidadosa, garantizando la trazabilidad de origen. Esto significa que cada árbol germinado regresa a la ecorregión a la que pertenece, promoviendo la recuperación y preservación de los ecosistemas locales de manera sustentable y organizada&quot;._x000a__x000a_🌱 En este marco, Magnasco sostiene que “el objetivo es fortalecer los servicios ecosistémicos de la provincia, los cuales son necesarios para garantizar una buena calidad de vida. Esto se realizará mediante una serie de acciones coordinadas entre áreas de la secretaría de Ambiente, iniciativas privadas y organizaciones de la sociedad civil, para fomentar, desarrollar, involucrar e implementar políticas públicas de restauración”._x000a__x000a_🌻 El Plan Integral de Restauración Ecológica funciona como una hoja de ruta que tiene su fundamento principal en las virtudes de la flora y la fauna nativa de la provincia de Córdoba,  promoviendo el cuidado del ambiente en sus tres dimensiones: ecológica, social y económica._x000a__x000a_A modo de cierre, Magnasco nos explica que “este enfoque busca proteger los ecosistemas locales, destacando lo propio y reafirmando los valores de lo cordobés. En un mundo que demanda acciones urgentes y coordinadas para enfrentar los desafíos ambientales, sostenemos que las mejores acciones son cuando pensamos de forma global y actuamos de forma local”._x000a__x000a_El lanzamiento del Plan Integral de Restauración Ecológica se llevará a cabo el martes 15 de octubre a las 11 hs en el auditorio del Centro Cívico de la Ciudad de Córdoba. _x000a__x000a_#Cuchá"/>
    <s v="https://www.instagram.com/p/DBH524zxdhd/"/>
    <x v="1"/>
    <n v="0"/>
    <x v="359"/>
    <x v="2"/>
    <x v="376"/>
    <n v="6805"/>
    <n v="5158"/>
    <n v="319"/>
    <n v="26"/>
    <n v="9"/>
    <n v="8"/>
    <n v="9"/>
    <n v="362"/>
    <n v="7.0182241178751395E-2"/>
    <n v="20"/>
  </r>
  <r>
    <s v="18255469747270832"/>
    <s v="👏 Silvina Ponce Dawson, una física argentina recibida en la UBA, fue elegida como presidenta de la Unión Internacional de Física Pura y Aplicada (IUPAP, por sus siglas en inglés). Es la primera científica de Latinoamérica y la segunda mujer en toda la historia en ocupar ese cargo._x000a__x000a_ℹ️ Este organismo busca promover la física a nivel mundial, para que se entendiera su importancia como &quot;herramienta de conocimiento y desarrollo&quot;. Fue creado en Bélgica hace más de 100 años._x000a__x000a_👍 Por su parte, Silvina Ponce Dawson es Licenciada y Doctora en Física. Es Profesora Titular en su misma casa de estudios, además de ser Investigadora Superior en el CONICET y estar asociada a universidades de Italia y Brasil. A su actividad académica se suma su participación como editora en algunas publicaciones internacionales en inglés, y en un Comité regional de Latinoamérica y el Caribe._x000a__x000a_#Cuchá #Ciencia #Conicet #UBA #Física #IUPAP"/>
    <s v="https://www.instagram.com/p/DBKTyYqxVjp/"/>
    <x v="1"/>
    <n v="0"/>
    <x v="360"/>
    <x v="3"/>
    <x v="40"/>
    <n v="7409"/>
    <n v="5821"/>
    <n v="431"/>
    <n v="20"/>
    <n v="4"/>
    <n v="8"/>
    <m/>
    <n v="463"/>
    <n v="7.9539598007215301E-2"/>
    <n v="19"/>
  </r>
  <r>
    <s v="17989152968578690"/>
    <s v="🎭 Luego de su estreno con dos funciones a sala llena en el Teatro Real, &quot;Flores Rojas&quot; se muda para seguir con más presentaciones en el Teatro La Chacarita ((Jacinto Ríos 1449, B° Pueyrredón), los días viernes 18 y 25 de octubre. _x000a__x000a_▶️ La obra está basada en la vida de dos mujeres salteñas que fueron parte de la Revolución de mayo: Macacha Güemes y Carmen Puch de Güemes. La primera, estratega y mano derecha de su hermano. La segunda, esposa y madre. Sin ellas (y sin tantas otras mujeres invisibilizadas por la historia) la independencia nacional, ¿hubiese sido posible? La revolución, ¿no fue también de las mujeres?_x000a__x000a_☑️ La dramaturga es Mariana Caballero Said, en escena están Agustina Carrique y Mariana Caballero Said y la dirección es de Carolina Godoy y Macela Franchino. Las entradas pueden conseguirse por antesala.com o realizar reservas a @lacharitateatro / 351 615 6883 o 351 642 4973._x000a__x000a_#Cuchá #Cultura #Teatro #TeatroCordobés #Arte"/>
    <s v="https://www.instagram.com/p/DBNMp_0xn3S/"/>
    <x v="1"/>
    <n v="0"/>
    <x v="361"/>
    <x v="4"/>
    <x v="377"/>
    <n v="4778"/>
    <n v="3789"/>
    <n v="110"/>
    <n v="11"/>
    <n v="8"/>
    <n v="7"/>
    <m/>
    <n v="136"/>
    <n v="3.5893375560834002E-2"/>
    <n v="22"/>
  </r>
  <r>
    <s v="18047109400982192"/>
    <s v="✨ Un día como hoy, en el año 2016, el Papa Francisco presidía en Roma la ceremonia de canonización de José Gabriel Brochero, el &quot;Cura Gaucho&quot;. Nacido el 16 de marzo de 1840 en Santa Rosa de Río Primero, Brochero ingresó al Seminario Nuestra Señora de Loreto, donde fue ordenado sacerdote. Se destacó en 1867 durante la epidemia de cólera en Córdoba: &quot;Se le veía correr de enfermo en enfermo&quot;, relatan los testimonios._x000a__x000a_📿 En 1869 fue nombrado vicario del departamento San Alberto, llegando a Villa del Tránsito (hoy Cura Brochero) a lomo de mula. Durante su curato, construyó iglesias, escuelas y caminos, asumiendo las necesidades de su gente. En su vejez, enfermó de lepra por compartir su vida con los enfermos, quedando sordo y ciego antes de fallecer en 1914._x000a__x000a_🕯️ Conocido como el &quot;Pastor con olor a oveja&quot;, fue beatificado en 2013 y canonizado en 2016, convirtiéndose en el único santo cordobés que desarrolló su misión enteramente en Argentina._x000a__x000a_#Cuchá #CuraBrochero #Brochero #PapaFrancisco #Santidad #Efemérides"/>
    <s v="https://www.instagram.com/p/DBM54VORwG1/"/>
    <x v="1"/>
    <n v="0"/>
    <x v="361"/>
    <x v="4"/>
    <x v="31"/>
    <n v="1573"/>
    <n v="1227"/>
    <n v="45"/>
    <n v="0"/>
    <n v="0"/>
    <n v="1"/>
    <m/>
    <n v="46"/>
    <n v="3.7489812550937203E-2"/>
    <n v="19"/>
  </r>
  <r>
    <s v="17956653239716060"/>
    <s v="♻️ Este sábado 19 de octubre se realizará una nueva edición del Festival Córdoba Repara, una iniciativa que busca promover la Economía Circular y el cuidado del ambiente. En esta ocasión será en el Parque Sarmiento (más precisamente en Deodoro Roca 274) desde las 15:30 hasta las 20:30hs. _x000a__x000a_ℹ️ A este encuentro podés llevar gratuitamente objetos rotos que quieras reparar, o simplemente acercarte a recorrer la feria, participar de los talleres o ver las muestras que se realizan en simultáneo. Para arreglar se pueden llevar bicicletas, ropa, calzado, juguetes, libros, mochilas, objetos metálicos para soldar, electrodomésticos pequeños, lámparas, bijouterie e instrumentos musicales, entre otros. Para democratizar la participación se pide hasta un objeto por persona. Si el objeto a reparar necesita de un repuesto, sugieren que lo lleven (por ejemplo, un cierre de una mochila, el cable, un interruptor de un velador, etc.)._x000a__x000a_¿Qué otras actividades habrá en el Festival Córdoba Repara?_x000a_● Talleres de Electricidad básica, Huerta y Meditación &amp; conciencia ambiental._x000a_● Habrá una feria de economía circular y popular, con emprendimientos_x000a_sustentables, comida vegana, vegetariana y agroecológica_x000a_● Muestra de Organizaciones del Tercer Sector_x000a_● Expo Educación Ambiental: un espacio donde instituciones educativas compartirán sus propuestas vinculadas a la temática._x000a_● Eco-canje: podés llevar tus materiales reciclables e intercambiarlos en el stand de BioCórdoba por elementos provenientes de la economía circular. ¿Qué traer? Botellas plásticas, papel, cartón, tapitas, vidrio, latas, etc. Recordá que todo debe estar limpio y seco._x000a_● Música en vivo: estarán Soul Bitches a las 18:30hs y el cierre de la jornada de la mano de la Lore Jiménez, a las 19:30hs._x000a__x000a_#Cuchá #CórdobaRepara #Ambiente #EconomíaCircular"/>
    <s v="https://www.instagram.com/p/DBOrbHVRwwF/"/>
    <x v="0"/>
    <n v="0"/>
    <x v="362"/>
    <x v="5"/>
    <x v="315"/>
    <n v="5468"/>
    <n v="3477"/>
    <n v="319"/>
    <n v="67"/>
    <n v="1"/>
    <n v="7"/>
    <m/>
    <n v="394"/>
    <n v="0.113316077077941"/>
    <n v="11"/>
  </r>
  <r>
    <s v="18156606859324600"/>
    <s v="💼 En la Fiscalía N°2 de Alta Gracia avanza la investigación sobre una supuesta red de estafas piramidales relacionadas con la compra-venta de criptomonedas y la participación de la Fundación Dream Team. Habrían captado a miles de personas bajo la promesa de obtener altos rendimientos en dólares a cambio de inversiones en pesos._x000a__x000a_📈 Hasta el momento, se han presentado al menos seis denuncias, aunque se estima que el número de damnificados podría superar los 3.000. Las víctimas, muchos de ellos trabajadores y vecinos de la región, fueron reclutadas por &quot;capitanes&quot; del esquema, quienes recibían premios por sumar nuevos inversionistas. Sin embargo, la existencia de las criptomonedas aún está en duda._x000a__x000a_👨‍⚖️ La investigación, a cargo del fiscal Diego Fernández, cuenta con el apoyo de la unidad de Cibercrimen de la Policía Judicial, que trabaja en la recolección de pruebas. Además, se sospecha que la organización podría haber incurrido en el delito de intermediación financiera no autorizada por el Banco Central, ya que ofrecía préstamos e intereses sin la debida autorización._x000a__x000a_⏳ Mientras la causa avanza, se teme que muchas personas aún no hayan denunciado por temor a perder su dinero, esperando que el sistema les permita recuperar lo invertido._x000a__x000a_🪙 ¿De qué se trata y cómo funciona el sistema RainbowEX? 👉 Nota completa en cucha.com.ar 🤳 o a través del link en la bio. ✨_x000a__x000a_#AltaGracia #EstafasPiramidales #Criptomonedas #Judiciales #Cibercrimen"/>
    <s v="https://www.instagram.com/p/DBPeYt0xW_o/"/>
    <x v="1"/>
    <n v="0"/>
    <x v="362"/>
    <x v="5"/>
    <x v="158"/>
    <n v="3319"/>
    <n v="2641"/>
    <n v="42"/>
    <n v="10"/>
    <n v="0"/>
    <n v="0"/>
    <m/>
    <n v="52"/>
    <n v="1.9689511548655801E-2"/>
    <n v="19"/>
  </r>
  <r>
    <s v="18037580702275608"/>
    <s v="🔊 El quinto álbum de estudio de Julián Tor está disponible desde hoy, 18 de octubre, en todas las plataformas musicales. El músico y compositor de Traslasierra presenta en &quot;Viejo Loco&quot; ocho canciones inéditas, en las cuales se recorren y fusionan géneros como Bolero, Valz, Reggae, LO-FI y sonidos urbanos, entre otros._x000a__x000a_🎸 Esta diversidad de estilos, encuentran sus puntos comunes en las letras profundas y melodías frescas del artista transerrano. Con Viejo Loco, Julián consolida su camino en la Canción de Autor, proponiendo escenarios, situaciones y paisajes cotidianos en cada una de sus estrofas._x000a__x000a_📌 Tor es nacido en Villa Dolores. En 2018 publicó su primer disco &quot;Brasil&quot;, al que le siguieron Van Gogh (2019), Ventana (2020), Ola (2022) y ahora Viejo Loco. En 2021 ganó fue nominado como artista revelación para los premios CIEYA._x000a__x000a_#Cuchá #Cultura #Música #MúsicaCordobesa #Traslasierra"/>
    <s v="https://www.instagram.com/p/DBRFVffRtLq/"/>
    <x v="1"/>
    <n v="0"/>
    <x v="363"/>
    <x v="6"/>
    <x v="378"/>
    <n v="3426"/>
    <n v="2807"/>
    <n v="40"/>
    <n v="2"/>
    <n v="0"/>
    <n v="1"/>
    <m/>
    <n v="43"/>
    <n v="1.53188457427859E-2"/>
    <n v="10"/>
  </r>
  <r>
    <s v="18331720948144552"/>
    <s v="🌹 Sonia nació en Villa Dolores y, tras terminar la secundaria, se trasladó a Rosario para estudiar Farmacia. Allí conoció a Enrique Parodi, su esposo. Luego, completó sus estudios en la Universidad Nacional de Córdoba, donde vivió el resto de su vida. Fue la primera universitaria en su familia y tuvo tres hijos: Luis, Silvina y Giselle._x000a__x000a_👣 A pocos días del golpe de Estado, su hija Silvina, embarazada de seis meses, fue secuestrada junto a su esposo Daniel Orozco en su casa de barrio Alta Córdoba, y desde entonces no se supo más de ellos. Poco tiempo después, se unió a Abuelas de Plaza de Mayo y fundó la sede de Córdoba, de la cual fue presidenta._x000a__x000a_⚖️ Durante el megajuicio de La Perla, Giselle Parodi, hermana de Silvina, reveló que su sobrino, Daniel Efraín, nació el 14 de junio de 1976 en la Maternidad Provincial, según el testimonio de la monja Asunción Medrano. Sin embargo, la responsable de registrar el nacimiento, Monserrat Tribo, se fugó cuando fue citada a declarar._x000a__x000a_📝 Hace poco más de un año, Sonia escribió una carta que decía: &quot;Querido nieto, yo soy tu abuela Sonia. Hoy 14 de junio de 2023 cumples 47 años. Hace tanto tiempo que estoy buscándote. Han pasado 47 años sin poder estar a tu lado en los momentos lindos y en los difíciles. Sin tu sonrisa y sin tus caricias. Me imagino encontrar en tu mirada el reflejo de tus padres Silvina y Daniel, que esperaban tu llegada con tanto entusiasmo. Su compromiso con la sociedad, su solidaridad y su gran amor con vos hicieron que buscaran un mundo mas justo para recibirte. Animate a buscarme, seguro hay muchas preguntas que aletean en tu interior y que juntos podemos responderlas. Mi deseo más grande es poder abrazarte y descubrir juntos el amor que unió a tus padres y que vive en vos y en mí. Este año cumplo 94 años, quiero festejarlo con vos, brindando por nuestro encuentro. Tengo tatuada en el corazón la esperanza. Tu abuela Sonia&quot;._x000a__x000a_✊ Sonia falleció el 20 de octubre de 2023 a los 94 años, sin resignar jamás la lucha por memoria, verdad y justicia. _x000a__x000a_#SoniaTorres #Memoria #Verdad #Justicia #AbuelasDePlazaDeMayo _x000a_​"/>
    <s v="https://www.instagram.com/p/DBWNfnyRCvA/"/>
    <x v="1"/>
    <n v="0"/>
    <x v="364"/>
    <x v="1"/>
    <x v="379"/>
    <n v="5962"/>
    <n v="4913"/>
    <n v="513"/>
    <n v="16"/>
    <n v="6"/>
    <n v="8"/>
    <n v="3"/>
    <n v="543"/>
    <n v="0.110523101974354"/>
    <n v="10"/>
  </r>
  <r>
    <s v="18333443470181448"/>
    <s v="📱 Según un estudio reciente de la UNC, el 57,1% de los habitantes de Córdoba elige esta plataforma para acceder a noticias y mantenerse al tanto de la actualidad. Así lo destaca el informe elaborado en base a los consumos de la población local._x000a__x000a_🔍 El trabajo destaca que el ecosistema mediático en Córdoba se caracteriza por la coexistencia entre redes sociales y televisión, y refleja una tendencia de consumo mediático variado, donde el celular y la TV son pilares fundamentales._x000a__x000a_📊 Si bien el espacio predilecto para buscar información es la popular red de mensajería, la televisión sigue siendo el medio más consumido para fines de ocio. De hecho, el 76,2% de los cordobeses continúa mirando TV diariamente, según el mismo estudio._x000a__x000a_📰 Leé la nota completa en 👉 cuchá.com.ar o ingresando a través del link en la bio 🎆_x000a__x000a_#ConsumoMediático #WhatsAppEnCórdoba #TVEnCórdoba #RedesSociales #InvestigaciónUNC #Noticieros #PlataformasDigitales"/>
    <s v="https://www.instagram.com/p/DBXLC6dJop4/"/>
    <x v="1"/>
    <n v="0"/>
    <x v="364"/>
    <x v="1"/>
    <x v="222"/>
    <n v="2798"/>
    <n v="2127"/>
    <n v="32"/>
    <n v="4"/>
    <n v="5"/>
    <n v="3"/>
    <m/>
    <n v="44"/>
    <n v="2.0686412787964299E-2"/>
    <n v="19"/>
  </r>
  <r>
    <s v="18051691048909500"/>
    <s v="⚠️ La canciller Diana Mondino firmó un Memorándum de Cooperación con Estados Unidos que permite a empresas norteamericanas acceder a información sensible sobre los yacimientos de litio, tierras raras y otros minerales críticos en Argentina. El acuerdo fue firmado con José Fernández, subsecretario de Crecimiento Económico, Energía y Medio Ambiente de EE.UU., y forma parte de la llamada Alianza para la Seguridad de los Minerales Críticos._x000a__x000a_❌ Con este acuerdo, EE.UU. obtiene un canal privilegiado para obtener información sobre potenciales licitaciones y proyectos en el país, hecho que ha generado polémica por su impacto en la soberanía argentina. Según el memorándum, el Gobierno nacional &quot;hará todo lo que esté a su alcance&quot; para asegurar que los gobiernos provinciales proporcionen la información lo antes posible, permitiendo así la participación temprana de empresas estadounidenses en estos negocios._x000a__x000a_💼 La Alianza para la Seguridad de los Minerales Críticos es un nuevo mecanismo mediante el cual EE.UU. busca asegurar su control sobre los minerales estratégicos en América Latina, profundizando la competencia geopolítica con países como China y Rusia. Este acuerdo ha sido visto por críticos como un avance sobre los recursos naturales de Argentina, bajo el argumento de promover &quot;inversiones&quot; que en realidad responden a intereses geopolíticos de la potencia norteamericana._x000a__x000a_💸 Empresas como Lake Resources y Rio Tinto ya se han reunido con funcionarios argentinos para discutir el avance de proyectos relacionados con el litio. La primera, con fondos de inversión de EE.UU. y Australia, mantuvo encuentros con Mondino en junio de 2024 para discutir el Proyecto Kachi. Por su parte, Rio Tinto, tras adquirir Arcadium Lithium por 6.700 millones de dólares, cuenta con el respaldo de BlackRock, uno de los principales actores financieros a nivel global._x000a__x000a_🔒 Este memorándum coloca a Argentina en una situación de vulnerabilidad frente a los intereses norteamericanos, y ha desatado críticas por parte de sectores que ven en esta medida una entrega de la soberanía sobre los recursos naturales estratégicos del país."/>
    <s v="https://www.instagram.com/p/DBY407fxA8m/"/>
    <x v="1"/>
    <n v="0"/>
    <x v="365"/>
    <x v="2"/>
    <x v="380"/>
    <n v="11974"/>
    <n v="9745"/>
    <n v="232"/>
    <n v="67"/>
    <n v="26"/>
    <n v="36"/>
    <n v="4"/>
    <n v="361"/>
    <n v="3.7044638276039002E-2"/>
    <n v="11"/>
  </r>
  <r>
    <s v="17942725094876850"/>
    <s v="📚 La provincia de Córdoba se prepara para un hito en la educación superior con la creación de la primera Universidad Cooperativa y Mutual Argentina (UCMA). Este innovador proyecto, impulsado por la Fundación Educativa Cooperativa Mutual Argentina, tiene como objetivo formar profesionales especializados en sectores clave como el cooperativismo y el mutualismo, áreas que representan motores fundamentales de la economía provincial. La UCMA también estará fuertemente enfocada en la inserción laboral y el emprendedurismo regional. 🤝_x000a__x000a_🏫 La sede principal estará ubicada en Villa Dolores, desde donde se ofrecerá no solo formación académica, sino también un espacio para el desarrollo de proyectos colaborativos. Estos proyectos buscarán impulsar el crecimiento local en torno a cuatro áreas estratégicas: producción y servicios, administración, gestión medioambiental, y cooperativismo y mutualismo._x000a__x000a_👤 José Fernández, presidente de la Cooperativa Eléctrica Mixta del Oeste y líder de la Fundación, destacó que la universidad está diseñada para responder a la problemática de la región noroeste de Córdoba, una zona históricamente relegada en términos de acceso a la educación superior 🎓. &quot;Buscamos promover el arraigo y la identidad local a través de la educación, al tiempo que fomentamos el desarrollo productivo y la innovación social&quot;, señaló Fernández._x000a__x000a_🛠️ El plan contempla, en una primera etapa, aprovechar la infraestructura ya existente en la región para organizar el funcionamiento de la universidad. A futuro, se prevé la expansión de la UCMA a otras provincias como La Pampa y Santa Fe, con el fin de consolidar un sistema educativo inclusivo que contribuya al desarrollo local y nacional. 📈_x000a__x000a_#EducaciónCooperativa #UCMA #Cooperativismo #Mutualismo #Córdoba"/>
    <s v="https://www.instagram.com/p/DBbVCwRx1kE/"/>
    <x v="1"/>
    <n v="0"/>
    <x v="366"/>
    <x v="3"/>
    <x v="301"/>
    <n v="10102"/>
    <n v="7353"/>
    <n v="691"/>
    <n v="75"/>
    <n v="11"/>
    <n v="38"/>
    <n v="8"/>
    <n v="815"/>
    <n v="0.110839113287094"/>
    <n v="9"/>
  </r>
  <r>
    <s v="18043796150101328"/>
    <s v="Charly cumple 73 años y lo recordamos en el último show que dió en Córdoba. _x000a__x000a_Vos, ¿te acordas de algún show de Charly?. Los leemos en los comentarios. 👇_x000a__x000a_📹 Archivo de Canal 10 Córdoba._x000a__x000a_#Cuchá_x000a__x000a_#charlygarcia #cordoba #saynomore"/>
    <s v="https://www.instagram.com/reel/DBdumn3RozH/"/>
    <x v="2"/>
    <n v="90"/>
    <x v="367"/>
    <x v="4"/>
    <x v="226"/>
    <n v="2703"/>
    <n v="1977"/>
    <n v="120"/>
    <n v="8"/>
    <n v="3"/>
    <n v="4"/>
    <n v="4"/>
    <n v="135"/>
    <n v="6.8285280728376294E-2"/>
    <n v="8"/>
  </r>
  <r>
    <s v="18050102626789200"/>
    <s v="✅ El Gobierno de la Provincia lanzó el programa Activá Trabajo Cooperativo, una iniciativa que busca fortalecer a cooperativas y mutuales conformadas por jóvenes. Para esto, habrá dos líneas de financiamientoque  podrán ser utilizadas para la adquisición de insumos, herramientas, mejorar la comercialización, y fomentar la formación de los jóvenes en el desarrollo cooperativo._x000a__x000a_💬 El vocal de la Agencia Córdoba Joven, Lucas Bruno, dijo durante la presentación: &quot;esta iniciativa busca dar respuestas a las complejidades del acceso al trabajo en las y los jóvenes. Desde la Provincia creemos que el trabajo colectivo y un Estado eficiente son pilares para generar alternativas concretas a esta problemática.&quot;_x000a__x000a_▶️ Lee más haciendo click en el link de la bio o ingresando a 👉  www.cucha.com.ar._x000a__x000a_#Cuchá #EconomíaPopular #Trabajo #Cooperativas #EconomíaSocial #Cooperativismo #Jóvenes #Juventud #Córdoba #cordobeses"/>
    <s v="https://www.instagram.com/reel/DBfBOGAxx0E/"/>
    <x v="2"/>
    <n v="42"/>
    <x v="367"/>
    <x v="4"/>
    <x v="133"/>
    <n v="2326"/>
    <n v="1707"/>
    <n v="43"/>
    <n v="8"/>
    <n v="0"/>
    <n v="0"/>
    <n v="1"/>
    <n v="51"/>
    <n v="2.9876977152899799E-2"/>
    <n v="20"/>
  </r>
  <r>
    <s v="18026185316179040"/>
    <s v="📣 ¡Tenemos nuevo sorteo! 🎉🎊 La semana que viene comienza una nueva edición de &quot;Terror Córdoba&quot;, el Festival Internacional de Cine de Terror y Fantástico que se realizará por novena vez en la ciudad, y sorteamos dos entradas para &quot;Una noche con la maldad&quot;._x000a__x000a_📌 Para participar tenés que etiquetar a la persona con la que irías, darle like a esta publicación y seguir a Cuchá y a @terrorcordoba_oficial. Mientras más personas etiquetes, más chances tenés de ganar. Vamos a publicar los resultados el domingo a la tardecita en nuestras historias de Instagram. _x000a__x000a_🎬 Terror Córdoba se realizará del 31 de octubre al 3 de noviembre. El festival reúne producciones independientes de nuestra provincia, del país y del mundo. Además, hay una competencia de largometrajes y cortometrajes de convocatoria abierta. En todas sus ediciones, contó con importantes referentes del cine, tanto en su programación como en la composición del jurado para cada edición._x000a__x000a_🔥 Este año, una de las actividades que más se destaca es &quot;Una Noche con la Maldad&quot;, que será el domingo 3 desde las 20:30hs en Studio Theater (Rosario de Santa Fe 272). Consta de la proyección especial de &quot;Cuando acecha la maldad&quot;, con la presencia de su director Demian Rugna. Sumado a la presentación en vivo de &quot;Pasco 637&quot;, banda sonora original de la película, también se va a poder disfrutar de interacción con el elenco recreando &quot;escenas en vivo&quot;, exhibición de objetos exclusivos (elementos originales utilizados en la filmación) y feria temática._x000a__x000a_▶️ Si querés conocer más o ver el cronograma completo, ingresá a nuestra página web 👉 www.cucha.com.ar o hacé click en el link de la bio._x000a__x000a_#Cuchá #Córdoba #TerrorCórdoba #Terror #Cine #Cultura"/>
    <s v="https://www.instagram.com/p/DBhgj_qRDnd/"/>
    <x v="0"/>
    <n v="0"/>
    <x v="368"/>
    <x v="5"/>
    <x v="341"/>
    <n v="2185"/>
    <n v="1345"/>
    <n v="83"/>
    <n v="5"/>
    <n v="126"/>
    <n v="3"/>
    <n v="2"/>
    <n v="217"/>
    <n v="0.16133828996282501"/>
    <n v="19"/>
  </r>
  <r>
    <s v="18046093351843872"/>
    <s v="📉 El presupuesto propuesto por el gobierno de Milei para 2025 recorta un 76% los fondos destinados a la respuesta al VIH, Hepatitis, ITS y Tuberculosis. Esto dejaría sin cobertura a miles de personas que dependen del sistema público de salud. _x000a__x000a_⚠️ Desde la Asociación Ciclo Positivo señalan que: &quot;en 2024 ya enfrentamos faltantes debido a la paralización de compras públicas, y con este recorte las consecuencias podrían ser terribles&quot;._x000a__x000a_🔎 Durante 2024, el presupuesto para el tratamiento de estas enfermedades fue de 42.000 millones, mientras que para 2025 solo se asignaron 23.000 millones. De esta manera, el monto no solo que no se actualiza, sino que se reduce. El recorte pone en riesgo la continuidad de los tratamientos, la distribución de preservativos y la disponibilidad de reactivos para seguimiento y diagnóstico._x000a__x000a_📌 Hace algunos meses que los pacientes se encuentran con faltantes de reactivos esenciales como Carga viral, CD4 y Resistencia a tratamientos, que impide que las personas con VIH puedan verificar la efectividad de sus tratamientos. Además, desde que comenzó el año no se realizaron compras de preservativos en el sistema público, solo se distribuyeron el remanente que quedó del año anterior. Si no nos cuidamos ¿cómo prevenimos? Sin contar que esto puede traducirse en un aumento de los casos._x000a__x000a_🔻 En Argentina, aproximadamente 140.000 personas viven con VIH. Se calcula que un 30% no sabe que es portador del virus, y que el 17% no recibe el tratamiento adecuado._x000a__x000a_💬 Por su parte, el Frente Nacional por la Salud de las personas con VIH, Hepatitis y Tuberculosis hizo un llamado a los diputados y senadores de la nación a rechazar el presupuesto asignado al &quot;Programa 22&quot; y solicitar que aumenten las partidas._x000a__x000a_#Cuchá #Salud #VIH #Hepatitis #ITS #Tuberculosis"/>
    <s v="https://www.instagram.com/p/DBq0Mbdxk-H/"/>
    <x v="1"/>
    <n v="0"/>
    <x v="369"/>
    <x v="2"/>
    <x v="338"/>
    <n v="12856"/>
    <n v="10761"/>
    <n v="222"/>
    <n v="80"/>
    <n v="9"/>
    <n v="23"/>
    <n v="4"/>
    <n v="334"/>
    <n v="3.1038007620109699E-2"/>
    <n v="10"/>
  </r>
  <r>
    <s v="17946488888892450"/>
    <s v="⚽ Hace doce años, un grupo de amigos comenzó a organizarse para festejar el cumpleaños de su ídolo Diego Armando Maradona, o la &quot;Navidad&quot; como la llaman ellos. Así es que desde el 2013, el evento se realiza de manera ininterrumpida en la ciudad de Córdoba. Cada octubre aparece una variada oferta de propuestas culturales, sin fines de lucro, con el objetivo de rememorar a la figura del astro argentino._x000a__x000a_📣 Este año, el evento tendrá lugar en el Cabildo Histórico de Córdoba, el jueves 31/10 desde las 17hs, con entrada libre y gratuita. Una de las actividades centrales será un conversatorio junto al periodista Gustavo Farías, responsable del Museo del Deporte de Córdoba, que tendrá como invitado al ex futbolista Oscar Dertycia._x000a__x000a_🇦🇷 También se podrá disfrutar de &quot;El gol del Diego a ciegas&quot;, una experiencia sensorial realizada en conjunto con docente  especializadas en discapacidad visual, donde se vive (y se siente) el gol del Diego a los ingleses._x000a__x000a_🎉 Como siempre el lugar estará ambientado con música, proyecciones, stands de productos maradonianos y artistas pintando en vivo. No faltará el clásico taller de serigrafía para que la gente acerque sus remeras y se lleve los distintos diseños estampados. Además, habrá tatuadores para llevarse al Diego en la piel. Por su parte, las agrupaciones La Fiorito y La Docta de Dios participarán como invitadas con muestras de camisetas y dibujos._x000a__x000a_💬 A lo largo de la jornada, habrá lecturas de narradores y poetas, donde están invitados: Pablo Carrizo, Juan Sthali, Marcos Villalobo, Fabio Martínez, Gachi Martínez, Turco Nahum, Tatiana Bonetto, Victoria Basso y más. _x000a__x000a_#Cuchá #ElMesDelDiego #Cultura #Deportes"/>
    <s v="https://www.instagram.com/p/DBr2w0gRhmU/"/>
    <x v="1"/>
    <n v="0"/>
    <x v="369"/>
    <x v="2"/>
    <x v="381"/>
    <n v="6701"/>
    <n v="5557"/>
    <n v="344"/>
    <n v="58"/>
    <n v="3"/>
    <n v="9"/>
    <n v="2"/>
    <n v="414"/>
    <n v="7.4500629836242602E-2"/>
    <n v="19"/>
  </r>
  <r>
    <s v="18049192078947600"/>
    <s v="Este próximo 2 de noviembre se realiza el Día de los muertos en barrio Alberdi. Una celebración para honrar y recordar a nuestros seres queridos. 🕯_x000a__x000a_🇲🇽 Se trata de una tradición mexicana que se celebra los días 1 y 2 de noviembre, en las que se honra la memoria de los muertos. Nace de las festividades católicas, especialmente el Día de todos los santos, y las festividades indígenas mexicanas. En 2008, la Unesco declaró la festividad como Patrimonio Cultural Inmaterial de la Humanidad._x000a__x000a_🌷 En este marco, desde la organización invitan a llevar flores, fotos o cartas para recordar a sus seres queridos. A su vez, habrá música en vivo, feria y comidas típicas. _x000a__x000a_☠️ Cabe resaltar que este es un festival que se construye articuladamente entre la UNC, la Municipalidad de Córdoba, el Centro Vecinal Alberdi, La Piojera y el área de cultura del cementerio San Jerónimo. A su vez, cuenta con el  apoyo de las colectividades de México, Chile, Perú, Venezuela, Paraguay y Haití. _x000a__x000a_💀 La entrada es libre y gratuita, todos los espectáculos son a la gorra y aptos para todo público. Desde las 12:00 a 00:00 hs en la explanada del cementerio San Jerónimo, barrio Alberdi._x000a__x000a_#Cuchá_x000a__x000a_#DíaDeMuertos #CulturaMexicana #AlberdiCórdoba #Tradiciones #Memorias"/>
    <s v="https://www.instagram.com/p/DBtSSqNREaA/"/>
    <x v="1"/>
    <n v="0"/>
    <x v="370"/>
    <x v="3"/>
    <x v="382"/>
    <n v="14583"/>
    <n v="10401"/>
    <n v="1016"/>
    <n v="417"/>
    <n v="13"/>
    <n v="50"/>
    <n v="13"/>
    <n v="1496"/>
    <n v="0.14383232381501801"/>
    <n v="9"/>
  </r>
  <r>
    <s v="17986111679601220"/>
    <s v="🌱 El viernes 8 de noviembre se llevará adelante la primera edición del Festival Brota, una iniciativa cultural que desde la ciudad de Córdoba se propone recaudar fondos para la protección de las sierras y la lucha contra los incendios y la deforestación._x000a__x000a_✅ El evento contará con una amplia grilla de bandas, actividades de circo y teatro, feria gráfica y buffet. La apertura será a las 19hs con una sikuriada y un taller de vuelo, mientras que a las 19:30hs actuará Rosa Profunda en formato acústico. A las 20:15hs se presentará Comandante Cruz y a las 21hs Olonam Sogal y la Resistencia. Cerca de las 10 de la noche llegará el turno de Capitán Ruin, a quienes les seguirá Montaña Galáctica. El cierre estará a cargo de Electrosativa._x000a__x000a_🔊 Todos estos grupos se unieron con el objetivo de encontrar la forma de colaborar en la protección y la defensa del Bosque Nativo de Córdoba, desde la ciudad Capital. En un comunicado, la organización afirma: &quot;La Brigada Comunitaria Colibrí es nuestra aliada en esta tarea ya que su labor es fundamental para proteger nuestra naturaleza y patrimonio. La tierra no se negocia, la acción es hoy. El fuego es nuestro. ¡Protejamos nuestro monte nativo!&quot;._x000a__x000a_📌 El festival se realizará en @laburbujacirco (Bv. Los Andes 469) y todo lo recaudado será destinado a la @brigadadcolibri, una organización comunitaria para el combate de incendios forestales y la protección ambiental que trabaja en las Sierras Chicas. Las entradas son un aporte voluntario (con opciones de $2000, $4000, $6000 y $10.000) y se pueden adquirir por alpogo.com o en el ingreso._x000a__x000a_#Cuchá #FestivalBrota #Cultura #Ambiente #BrigadaColibrí #Incendios #IncendiosForestales #Córdoba"/>
    <s v="https://www.instagram.com/p/DBxDh-DRdi0/"/>
    <x v="0"/>
    <n v="0"/>
    <x v="371"/>
    <x v="4"/>
    <x v="323"/>
    <n v="10655"/>
    <n v="6955"/>
    <n v="515"/>
    <n v="55"/>
    <n v="8"/>
    <n v="26"/>
    <n v="6"/>
    <n v="604"/>
    <n v="8.6843997124371006E-2"/>
    <n v="20"/>
  </r>
  <r>
    <s v="18039245441228912"/>
    <s v="En el Museo del Cuarteto se presenta “Chébere: La banda madre”, un documental que celebra las cinco décadas de uno de los conjuntos más emblemáticos en la historia del cuarteto. 🎶_x000a__x000a_🎙 El estreno reunirá artistas que formaron parte de la historia del conjunto musical, como Pato Lugones y Carlos Marco. _x000a__x000a_📽 El documental reconstruye la trayectoria musical de Chébere desde sus inicios en junio de 1974 en la provincia de La Rioja, mediante entrevistas exclusivas a figuras legendarias como el Negro Videla, Pelusa y Pato Lugones, entre otros._x000a__x000a_🎬 El estreno se llevará a cabo este jueves 31 de octubre a las 10hs en el Museo del Cuarteto, con entrada libre y gratuita._x000a__x000a_#Cuchá _x000a__x000a_#cultura #chebere #cuarteto #cordoba"/>
    <s v="https://www.instagram.com/p/DBv0rN3x5lr/"/>
    <x v="1"/>
    <n v="0"/>
    <x v="371"/>
    <x v="4"/>
    <x v="383"/>
    <n v="4884"/>
    <n v="3566"/>
    <n v="149"/>
    <n v="17"/>
    <n v="0"/>
    <n v="2"/>
    <n v="1"/>
    <n v="168"/>
    <n v="4.7111609646662903E-2"/>
    <n v="8"/>
  </r>
  <r>
    <s v="17917986089907850"/>
    <s v="🔴 En un contexto de decisiones que buscan desmantelar políticas de memoria y derechos humanos, el Gobierno Nacional avanza con la venta de La Perla Chica. Este predio, de gran valor histórico y simbólico, fue un centro clandestino de detención y tortura durante la dictadura cívico-militar, y hoy representa un espacio clave para la memoria en Córdoba. Julia Soulier, directora del Espacio de Memoria La Perla, denunció este avance, afirmando que &quot;tiran y voltean todo lo que sea política pública de Derechos Humanos y marcas de memoria&quot;. 📢_x000a__x000a_📜 El Decreto 950/24 no solo contempla la venta de La Perla Chica, sino también de 309 propiedades en todo el país, afectando áreas en Córdoba, AMBA y otras provincias. En Córdoba, el predio, de 585 mil metros cuadrados, se encuentra estratégicamente ubicado a la vera de la autopista Córdoba-Carlos Paz, albergando el Sitio de Memoria, la Sociedad Rural, el Mercado Cooperativo San Miguel y viviendas del Ejército Argentino. Para Soulier, este decreto representa un claro recorte de derechos y memoria, administrado por la Agencia de Administración de Bienes del Estado. 🔍_x000a__x000a_🔸 La Perla Chica, o “La Escuelita”, fue un centro de detención clave durante la dictadura, utilizado como espacio de paso antes de llegar al principal centro de tortura, La Perla. Ambos espacios estaban conectados por un sendero destruido en 1978, cuando se construyó la autopista. “No es casual que La Perla sea el centro clandestino de tortura y exterminio más grande del interior del país”, enfatizó Soulier, recordando a Luciano Benjamín Menéndez, jefe del Tercer Cuerpo de Ejército y responsable de múltiples violaciones a los derechos humanos. ✊_x000a__x000a_⚖️ Ante esta amenaza, organismos de derechos humanos, la mesa de trabajo del Espacio de Memoria y el Ministerio de Desarrollo Humano ya manifestaron su apoyo. Soulier confirmó que presentarán un recurso de amparo para frenar esta venta, respaldados por la justicia federal y otros Sitios de Memoria a nivel nacional. Esta venta no es solo una transacción inmobiliaria: es un intento de borrar huellas de un pasado que aún resuena en la memoria de Córdoba y del país. 🌎_x000a__x000a_#Memoria #LaPerlaChica #DerechosHumanos #Cordoba #Siti"/>
    <s v="https://www.instagram.com/p/DB1GeQTxReE/"/>
    <x v="1"/>
    <n v="0"/>
    <x v="372"/>
    <x v="6"/>
    <x v="224"/>
    <n v="16065"/>
    <n v="12246"/>
    <n v="475"/>
    <n v="150"/>
    <n v="59"/>
    <n v="38"/>
    <n v="2"/>
    <n v="722"/>
    <n v="5.8958027110893402E-2"/>
    <n v="10"/>
  </r>
  <r>
    <s v="17892979047097840"/>
    <s v="🩺 PAMI continúa con su drástico cambio en el programa de medicamentos, más precisamente la reducción del listado con cobertura al 100% en su vademécum. En este caso se anunció el recorte de 44 nuevos medicamentos, una medida que entró en vigencia el primero de octubre._x000a__x000a_🔎 En junio pasado ya se había recortado la cobertura sobre 11 medicamentos (de un total de 167), que sumados a los de ahora da un tercio en la disponibilidad de drogas que se ofrecían de manera gratuita._x000a__x000a_ℹ️ A estas decisiones se suman a otras que tendrán impacto en los afiliados de PAMI, como la reducción de seis a cinco en el número de cajas que se entregan, mientras que también se han establecido nuevos requisitos para el acceso a la cobertura._x000a__x000a_📝 Los 44 medicamentos que ya no se cubrirán son: Ácido Acetilsalicílico, Aciclovir, Benznidazol, Betametasona, Betametasona + Gentamicina + Miconazol, Carbonato de Calcio, Ceftriaxona, Cefuroxima, Cilostazol, Ciprofloxacina, Claritromicina, Clindamicina, Clobetasol, Citrato de Calcio, Dexametasona, Doxiciclina, Estriol, Fluconazol, Fluoxetina, Hidrocortisona, Hierro Polimaltosato, Ivermectina, Levomepromazina, Liotironina, Mebendazol, Meprednisona, Metadona, Metoclopramida, Metotrexato, Metronidazol, Minociclina, Morfina, Clorhidrato, Neomicina, Nistatina, Oxibutinina, Prednisona, Pregabalina, Promestriene, Psyllium, Sulfametoxazol + Trimetoprima, Sulfasalazina, Tobramicina, Tramadol y Triamcinolona._x000a__x000a_💬 Desde el PAMI resaltan que si algún afiliado necesita una medicación que no está incluida en el vademécum de cobertura al 100% y carece de los medios para afrontarlo, podrá realizar un trámite de subsidio social o vía de excepción para obtenerlo. Sin embargo, las condiciones para acceder al llamado “subsidio social” para afiliados que no pueden abonar un medicamento, se modificaron y se hicieron más restrictivas._x000a__x000a_#Cuchá #Salud #PAMI"/>
    <s v="https://www.instagram.com/p/DB83dzexk4v/"/>
    <x v="1"/>
    <n v="0"/>
    <x v="373"/>
    <x v="2"/>
    <x v="362"/>
    <n v="6942"/>
    <n v="5547"/>
    <n v="114"/>
    <n v="39"/>
    <n v="8"/>
    <n v="15"/>
    <m/>
    <n v="176"/>
    <n v="3.1728862448170199E-2"/>
    <n v="9"/>
  </r>
  <r>
    <s v="18281067688169552"/>
    <s v="✅ Bajo el lema “de la consolidación a la gobernanza”, se realizará en Córdoba el primer Congreso Iberoamericano de Áreas Metropolitanas. El evento reunirá a referentes de la gestión pública y académicos para un intercambio de experiencias y saberes sobre la gobernanza. Así, se abordarán diversas temáticas vinculadas a los desafíos del presente y el futuro de las ciudades en ámbitos metropolitanos. Para eso se trazaron cinco ejes: planificación urbana sostenible, movilidad urbana, gestión ambiental, gobernanza e infraestructura institucional y promoción de derechos y oportunidades de desarrollo_x000a__x000a_ℹ️ El evento es organizado por la Municipalidad de Córdoba y el Ente Metropolitano, lo que da una señal de que se busca continuar consolidando el trabajo en este marco institucional. La ciudad de Córdoba capital es el epicentro de la región metropolitana en la que viven más de 2 millones de personas. Es el segundo aglomerado más importante del país, integrado por seis departamentos provinciales: Capital, Colón, Punilla, Río Primero, Río Segundo y Santa María. El Congreso también refuerza la construcción de sentido sobre esta área, así como la necesidad de pensar las políticas públicas en un sentido más amplio._x000a__x000a_📌 Será los días 13 y 14 de noviembre en el Centro Cultural UNC. Durante estas dos jornadas se realizarán debates, conferencias especiales, paneles y mesas de trabajo. La actividad del Congreso es libre y gratuita, pero requiere inscripción previa a través del sitio oficial, en este enlace 👉 https://cordoba.gob.ar/congreso-areas-metropolitanas._x000a__x000a_#Cuchá #Córdoba"/>
    <s v="https://www.instagram.com/p/DB91bx0RTpZ/"/>
    <x v="1"/>
    <n v="0"/>
    <x v="373"/>
    <x v="2"/>
    <x v="27"/>
    <n v="3577"/>
    <n v="2757"/>
    <n v="86"/>
    <n v="10"/>
    <n v="1"/>
    <n v="8"/>
    <m/>
    <n v="105"/>
    <n v="3.8084874863982598E-2"/>
    <n v="18"/>
  </r>
  <r>
    <s v="17917061685006240"/>
    <s v="📅 Hoy se cumplen 49 años del fallecimiento de Agustín Tosco, uno de los referentes más importantes del movimiento obrero cordobés y una figura central en la historia del sindicalismo argentino. Tosco, nacido en 1930 en Coronel Moldes, provincia de Córdoba, comenzó a trabajar desde muy joven en la Empresa Provincial de Energía de Córdoba (EPEC), donde se desempeñó como ayudante electricista 🛠️. Su temprano compromiso con la defensa de los derechos laborales lo llevó a involucrarse en el sindicato de Luz y Fuerza, del que llegó a ser secretario general._x000a__x000a_🔥 Fue uno de los protagonistas principales del Cordobazo, la histórica movilización de mayo de 1969 que unió a trabajadores y estudiantes en una de las rebeliones más grandes contra la dictadura de Juan Carlos Onganía. Desde su rol sindical, se destacó por encabezar una línea combativa y crítica, no solo contra los gobiernos autoritarios, sino también contra el sindicalismo burocrático que representaba a ciertos sectores._x000a__x000a_A lo largo de su carrera, Tosco impulsó un modelo de sindicalismo democrático e independiente, basado en la lucha por la dignidad de los trabajadores. Como secretario general de Luz y Fuerza de Córdoba, y desde la conducción de la CGT Córdoba, lideró la postura más combativa dentro del movimiento obrero, enfrentándose abiertamente a las decisiones de las conducciones sindicales nacionales alineadas con los gobiernos de turno. Su lema siempre fue claro: la defensa de la clase trabajadora por sobre cualquier interés político o partidario._x000a__x000a_📢 A partir de 1974, luego del golpe de Estado que derrocó al gobernador Ricardo Obregón Cano en lo que se conoció como el Navarrazo, fue detenido y perseguido por sus ideales. Obligado a pasar a la clandestinidad, padeció una enfermedad que no pudo tratarse debidamente debido a su situación. Falleció el 5 de noviembre de 1975 en Buenos Aires. Hoy, su figura sigue siendo un símbolo de la resistencia dentro del movimiento obrero cordobés._x000a__x000a_#AgustinTosco #Cordobazo #Sindicalismo #CGTCórdoba #LuzYFuerza #LuchaObrera #Córdoba #Historia #Memoria"/>
    <s v="https://www.instagram.com/p/DB_bo3NRpp3/"/>
    <x v="1"/>
    <n v="0"/>
    <x v="374"/>
    <x v="3"/>
    <x v="384"/>
    <n v="17302"/>
    <n v="14848"/>
    <n v="887"/>
    <n v="127"/>
    <n v="9"/>
    <n v="37"/>
    <n v="6"/>
    <n v="1060"/>
    <n v="7.1390086206896602E-2"/>
    <n v="9"/>
  </r>
  <r>
    <s v="17852823204319590"/>
    <s v="🥇 El cordobés José &quot;Maligno&quot; Torres se consagró campeón en el Campeonato Panamericano de BMX Freestyle que se disputó en Chile. &quot;Voy lesionado, así que estoy medio regalado&quot; había dicho en la previa, sin embargo, el campeón olímpico consiguió un nuevo logro._x000a__x000a_🏟️ La definición del certamen se llevó adelante en el Estadio Nacional y allí el argentino tuvo un rendimiento muy destacado en la primera ronda, y aunque en la segunda sufrió una caída cerca del final, se subió a lo más alto del podio con un puntaje de 91.33, por encima de los colombianos Juan Caicedo y Luis Reyes._x000a__x000a_🇦🇷 Además de la participación del Maligno, el equipo argentino se completó con Analía Zacarías y Agustina Roth, en la rama femenina, y Santiago Dotta, Luca Cavic, Alejo Sarmiento, Manuel Turone, Gonzalo Aguilar y Joaquín Rodríguez, en la masculina._x000a__x000a_🙌 En un año cargado de acción y que tuvo su pico máximo en París 2024, todavía le queda un enorme desafío al Maligno y compañía: el Mundial de la especialidad, que se realizará del 17 al 21 de diciembre en Abu Dhabi._x000a__x000a_#Cuchá #BMXFreestyle #BMX #Chile #Santiago #SantiagoDeChile #Maligno #MalignoTorres #Deportes #Biker #Córdoba #cordobeses"/>
    <s v="https://www.instagram.com/reel/DCAZK4iRCaw/"/>
    <x v="2"/>
    <n v="28"/>
    <x v="374"/>
    <x v="3"/>
    <x v="385"/>
    <n v="2925"/>
    <n v="2431"/>
    <n v="50"/>
    <n v="1"/>
    <n v="0"/>
    <n v="0"/>
    <n v="2"/>
    <n v="51"/>
    <n v="2.0979020979021001E-2"/>
    <n v="18"/>
  </r>
  <r>
    <s v="17943313604913290"/>
    <s v="🎉 Roberto Chuit Roganovich se consagró como el ganador del Premio Clarín de Novela 2024 por su obra &quot;Si sintieras bajo los pies las estructuras mayores&quot;, presentada bajo el nombre de María Batman. El autor cordobés, con solo 32 años, conquistó al jurado con una narrativa única de “terror ecológico”, explorando mundos y personajes históricos con una perspectiva innovadora._x000a__x000a_👏 Con este reconocimiento, Chuit Roganovich sigue los pasos de Luciano Lamberti, otro cordobés que obtuvo este premio en 2023 por su novela Para hechizar a un cazador. Ambos galardones destacan la presencia de la literatura de Córdoba en el ámbito nacional._x000a__x000a_📚 La obra ganadora será publicada por el sello Clarín-Alfaguara._x000a__x000a_Nota completa en 👉 cucha.com.ar 📲_x000a__x000a_#PremioClarin #LiteraturaCordobesa #CulturaCórdoba #RobertoChuit #SiSintierasBajoLosPies #ClarínAlfaguara"/>
    <s v="https://www.instagram.com/p/DCC-Im5REmm/"/>
    <x v="1"/>
    <n v="0"/>
    <x v="375"/>
    <x v="4"/>
    <x v="385"/>
    <n v="8506"/>
    <n v="6580"/>
    <n v="337"/>
    <n v="32"/>
    <n v="4"/>
    <n v="25"/>
    <n v="2"/>
    <n v="398"/>
    <n v="6.04863221884498E-2"/>
    <n v="18"/>
  </r>
  <r>
    <s v="18012163346644580"/>
    <s v="⚽ La lista de 28 convocados por la Selección para la doble jornada de eliminatorias tuvo un nombre sorpresivo. Por primera vez, Enzo Alan Tomás Barrenechea tendrá su chance con la mayor. Nacido en Villa María hace 23 años, Barrenechea se desempeña hoy en el Valencia como mediocampista central y hace dos fines de semana anotó su primer gol en La Liga._x000a__x000a_🔎 Enzo comenzó jugando al fútbol en el Club Atlético y Biblioteca Sarmiento de Villa María, donde hoy tiene una tribuna que lleva su nombre. Luego tuvo un paso por la liga villamariense en el Club Deportivo Universitario y a los 13 años fue sumado a las divisiones inferiores de Newell´s Old Boys de Rosario. No llegó a debutar en la Primera del fútbol argentino porque como juvenil fue  vendido a Suiza y posteriormente a la Juventus de Italia._x000a__x000a_📌 En la Vecchia Signora tuvo 5 partidos en el primer equipo y luego fue cedido al Frosinone, junto a Matías Soulé, otra promesa argentina. En el equipo auriazul tuvo una gran temporada pero el descenso del club hizo que retornara a la Juve. Fue entonces cuando Aston Villa lo compró a cambio de ocho millones de euros más un bonus de tres millones en objetivos a cumplir. No obstante, no llegó a compartir equipo con el Dibu, ya que al sumarse al cuadro inglés fue requerido por el Valencia, y se decidió cederlo a préstamo para que continúe sumando experiencia._x000a__x000a_☑️ Barrenechea juega de mediocampista central o interior, tiene un gran porte y muy buena técnica. Carlos Polenta, entrenador que lo dirigió en la Newell’s en 2016, lo describió así: &quot;Tiene mucha técnica individual, gran juego aéreo, muy buena pegada y mucha inteligencia para jugar. No teníamos duda de que a futuro iba a tener una gran proyección. La estampa de crack siempre la tuvo&quot;._x000a__x000a_🏆 Enzo fue parte del plantel del Sub 20 de Argentina que ganó el Torneo de L’Alcudia 2018, en la primera experiencia de Scaloni como seleccionador nacional. Ahora, tendrá sus primeros entrenamientos juntos a la Selección mayor. Un nuevo cordobés que se suma a la Scaloneta._x000a__x000a_🔸Conocé más en la nota completa 👉 www.cucha.com.ar o haciendo click en el link de la bio._x000a__x000a_#Cuchá #Fútbol #Selección #Scaloni #Scaloneta #Barrenechea #Córdoba"/>
    <s v="https://www.instagram.com/p/DCCEsi1x42p/"/>
    <x v="1"/>
    <n v="0"/>
    <x v="375"/>
    <x v="4"/>
    <x v="102"/>
    <n v="5132"/>
    <n v="4332"/>
    <n v="99"/>
    <n v="14"/>
    <n v="0"/>
    <n v="1"/>
    <m/>
    <n v="114"/>
    <n v="2.6315789473684199E-2"/>
    <n v="9"/>
  </r>
  <r>
    <s v="17848340307307410"/>
    <s v="Con una programación que incluye casi 200 músicos, se acerca una nueva edición del Festival Internacional de Jazz de Córdoba, 🎺 un evento que reúne a destacados artistas locales, nacionales e internacionales provenientes de Italia, España y Polonia._x000a__x000a_🎷 La grilla ofrece 19 conciertos gratuitos distribuidos en nueve espacios diferentes, con el Teatro Real como escenario principal de la apertura junto a la Banda Sinfónica de la Provincia de Córdoba._x000a__x000a_🎹 El festival también se extiende a un circuito provincial con conciertos en distintas localidades del interior. El viernes 15 de noviembre, en el Centro Cultural San Francisco, se presentará la legendaria Small Jazz Band, mientras que en el Teatro Municipal de Río Cuarto actuarán el Coro Polifónico Delfino Quirici y el proyecto de Pablo Baggini. La ciudad de Villa María contará con las actuaciones de Adrián Baigorria, Chelo Sarú, Marianela Rufinetti y Daniel Corzo._x000a__x000a_🥁 El XV Festival Internacional de Jazz se llevará a cabo del 8 al 20 de noviembre, ofreciendo más de 30 propuestas artísticas. La programación completa está disponible en la web oficial del festival: www .festivalcordobajazz.com.ar_x000a__x000a_#Cuchá_x000a__x000a_#Jazz #música #Córdoba #festival"/>
    <s v="https://www.instagram.com/p/DCFgyqpREN8/"/>
    <x v="1"/>
    <n v="0"/>
    <x v="376"/>
    <x v="5"/>
    <x v="386"/>
    <n v="7668"/>
    <n v="6404"/>
    <n v="403"/>
    <n v="46"/>
    <n v="4"/>
    <n v="14"/>
    <n v="16"/>
    <n v="467"/>
    <n v="7.2923173016864504E-2"/>
    <n v="18"/>
  </r>
  <r>
    <s v="17931114092957880"/>
    <s v="🎧 La cordobesa CCI KIU publicó recientemente &quot;Glitter&quot;, su nuevo trabajo que grabó en formato banda, y que así lo presentará el próximo viernes 8 de noviembre en Pez Volcán. El album tiene una apuesta más groovera mezclada con influencias del indie, el hip hop y el soul. Para el viernes se prevé que abra la noche Lucía Massaría desde las 21hs. Las entradas se consiguen por alpogo.com a $5.000. _x000a__x000a_🔊 CCI KIU es compositora y cantautora, multinstrumentista, productora y arregladora de diversos estilos que van desde el género canción hasta la música contemporánea fusionada con electrónica, folk, experimental. En su anterior disco, La Machine (2021), compuso y se hizo cargo de todos los instrumentos, softwares y controladores midi. La propia compositora marca las diferencias entre ambos trabajos: “en Glitter hay una madurez musical fuerte, la búsqueda sonora de este disco es clave. La reducción de elementos, el concepto de groove, el fraseo vocal acompañando ese groove son herramientas nuevas en este álbum. A diferencia del beat de La machine, aquí hay algo más grande que es la búsqueda de ese latido, pegando en el pecho sin la necesidad de bailar sino disfrutar en el lugar en donde estés”._x000a__x000a_✅ Desde 2015 hasta 2020 formó parte de la banda de Raly Barrionuevo ejecutando teclados, controladores midi, violín, programaciones y coros. Como solista ya tiene 4 discos: Permiso para ser yo (2015), Camaleónicx (Melopea, 2018), La Machine (Goza records, 2021) y Glitter que fue publicado a través del sello Elefante en la Habitación!._x000a__x000a_#Cuchá #Música #Córdoba #MúsicaCordobesa #CCIKIU #PezVolcán #Cultura"/>
    <s v="https://www.instagram.com/p/DCEtKKiR8_X/"/>
    <x v="1"/>
    <n v="0"/>
    <x v="376"/>
    <x v="5"/>
    <x v="54"/>
    <n v="3719"/>
    <n v="2946"/>
    <n v="82"/>
    <n v="7"/>
    <n v="0"/>
    <n v="2"/>
    <n v="1"/>
    <n v="91"/>
    <n v="3.0889341479972798E-2"/>
    <n v="10"/>
  </r>
  <r>
    <s v="18052127416787928"/>
    <s v="🚍 A partir del 8 de noviembre, el costo de los pasajes interurbanos en Córdoba volverá a aumentar un 6%. Este es el séptimo incremento del año autorizado por el Ente Regulador de Servicios Públicos (Ersep) 📈. La última suba fue en octubre, también del 6%._x000a__x000a_💸 Con esta nueva actualización, los precios serán los siguientes: el trayecto de Córdoba a Carlos Paz costará $4.140, hasta Cosquín subirá a $7.200, el viaje hasta Jesús María será de $5.100, y para llegar a Capilla del Monte habrá que abonar $13.570._x000a__x000a_🗓 Para diciembre, ya se anticipa un nuevo ajuste del 5,23%."/>
    <s v="https://www.instagram.com/p/DCEeslWx7Pn/"/>
    <x v="1"/>
    <n v="0"/>
    <x v="376"/>
    <x v="5"/>
    <x v="387"/>
    <n v="3343"/>
    <n v="2525"/>
    <n v="71"/>
    <n v="19"/>
    <n v="6"/>
    <n v="1"/>
    <m/>
    <n v="97"/>
    <n v="3.8415841584158401E-2"/>
    <n v="8"/>
  </r>
  <r>
    <s v="18106288384397380"/>
    <s v="👏 El Centro Artístico Influencias de Río Cuarto obtuvo el segundo lugar en la competencia &quot;Hip Hop Internacional&quot;, más conocida como &quot;HHI&quot;, que se disputó en Buenos Aires. De esta manera, logró una histórica clasificación al Mundial de Hip Hop que se realizará en Phoenix, Arizona, a mediados del 2025._x000a__x000a_👍 El equipo riocuartense estuvo conformado por 9 bailarinas, bajo la coordinación de la profesora Luciana Revol. Llevaron el nombre de &quot;Spicys&quot; y compitieron en la categoria &quot;Varsity&quot;. Es la primera vez que un grupo oriundo de Río Cuarto hizo podio en esta competencia. _x000a__x000a_🔎 El HHI cuenta con representación en más de 50 países en los cuales se realizan las  Clasificaciones Nacionales para el World Hip Hop Dance Championship. En 2017 Argentina pisó por primera vez la instancia final del mundial de la mano de CBAction de Córdoba, finalizando en el 4º puesto de la división Adult Crew. En 2018 se dio el mayor de los logros para el país y para toda Latinoamérica cuando CBAction se consagró Campeón del Mundo en la división Adult Crew, título que repetiría en 2019 pero esta vez en la división Minicrew._x000a__x000a_🙌 Ahora, todo el staff riocuartense se prepara viajar a Estados Unidos, y la academia colabora con la preparación de eventos y rifas para cubrir los gastos del viaje._x000a__x000a_#Cuchá #HipHop #HHI #RíoCuarto #Córdoba #Cordobeses"/>
    <s v="https://www.instagram.com/p/DCHH1m2RZwO/"/>
    <x v="1"/>
    <n v="0"/>
    <x v="377"/>
    <x v="6"/>
    <x v="277"/>
    <n v="8761"/>
    <n v="6967"/>
    <n v="492"/>
    <n v="15"/>
    <n v="0"/>
    <n v="2"/>
    <m/>
    <n v="509"/>
    <n v="7.3058705325104098E-2"/>
    <n v="9"/>
  </r>
  <r>
    <s v="18041215217144740"/>
    <s v="La última entrevista a #Gary. Fue en #Telemanías muy poco antes de su muerte. Con la humildad que lo caracterizaba, habla sobre su música, su tierra y su gente. _x000a__x000a_#Cuchá #Música #cordobeses #cuarteto #MúsicaTropical #cultura #CulturaCordobesa #calamuchita #amboy #santarosa #santarosadecalamuchita"/>
    <s v="https://www.instagram.com/reel/DCKzgMOxEwK/"/>
    <x v="2"/>
    <n v="104"/>
    <x v="378"/>
    <x v="0"/>
    <x v="31"/>
    <n v="18093"/>
    <n v="11514"/>
    <n v="926"/>
    <n v="137"/>
    <n v="24"/>
    <n v="55"/>
    <n v="33"/>
    <n v="1142"/>
    <n v="9.9183602570783402E-2"/>
    <n v="19"/>
  </r>
  <r>
    <s v="18003291974687920"/>
    <s v="El 9 de noviembre del 2001 falleció Edgar Efraín Fuentes, más conocido como Gary, uno de los cantantes cordobeses más queridos de todos los tiempos. _x000a__x000a_#Cuchá #Gary #cuarteto #Córdoba #cordobeses #música #MúsicaCordobesa #cultura"/>
    <s v="https://www.instagram.com/reel/DCJxqGzxjuu/"/>
    <x v="2"/>
    <n v="60"/>
    <x v="378"/>
    <x v="0"/>
    <x v="186"/>
    <n v="7679"/>
    <n v="6144"/>
    <n v="368"/>
    <n v="103"/>
    <n v="15"/>
    <n v="16"/>
    <n v="26"/>
    <n v="502"/>
    <n v="8.1705729166666699E-2"/>
    <n v="9"/>
  </r>
  <r>
    <s v="17976130241788010"/>
    <s v="ℹ️ Argentina fue el único país de las Naciones Unidas que votó en contra de una Resolución de la Asamblea General sobre los derechos de los pueblos indígenas que se deliberó esta mañana en Nueva York. Es la primera votación en ese organismo desde que inició la gestión de Gerardo Werthein como ministro de Relaciones Exteriores. _x000a__x000a_📌 El documento en cuestión refuerza el compromiso internacional de proteger y promover los derechos de las comunidades originarias en áreas como el acceso a la justicia, la protección del medio ambiente y la preservación de sus culturas y lenguas._x000a__x000a_📝 La resolución ingresó a la ONU el 22 de octubre de 2024 y se sometió a votación de la Asamblea General este mediodía. Aborda la importancia de reconocer y proteger los derechos de los pueblos indígenas a nivel mundial, destaca el reconocimiento del consentimiento libre, previo e informado para los pueblos indígenas en decisiones que afectan sus territorios y recursos naturales. Fue impulsado por países con gran población aborigen como Bolivia, Dominica, Ecuador, Liberia, México, Paraguay y Venezuela. _x000a__x000a_☑️ Cabe recordar que Milei alineó la agenda exterior de Argentina con Estados Unidos e Israel, especialmente en temas geopolíticos y estratégicos. Sin embargo, en el caso de esta resolución sobre derechos de los pueblos indígenas, Washington votó a favor y Tel Aviv estuvo ausente. Incluso, países como Rusia, Hungría o Irán, que suelen tener posiciones alternativas, votaron a favor. De esta manera, Argentina votó en contra en soledad._x000a__x000a_#Cuchá #Internacionales #ONU #PueblosIndígenas #PueblosOriginarios"/>
    <s v="https://www.instagram.com/p/DCP2zZrRL0l/"/>
    <x v="0"/>
    <n v="0"/>
    <x v="379"/>
    <x v="2"/>
    <x v="388"/>
    <n v="59774"/>
    <n v="47020"/>
    <n v="952"/>
    <n v="541"/>
    <n v="94"/>
    <n v="92"/>
    <n v="20"/>
    <n v="1679"/>
    <n v="3.57082092726499E-2"/>
    <n v="18"/>
  </r>
  <r>
    <s v="18022433603542032"/>
    <s v="El 11 de noviembre de 1951 las mujeres votaron por primera vez a nivel nacional, representando el 48,9% del padrón electoral._x000a__x000a_El voto femenino era un reclamo histórico de los movimientos feministas. En ese contexto, el 23 de septiembre de 1947 el Congreso Nacional aprueba el proyecto de ley 13.010 otorgando los derechos cívico a la mujer._x000a__x000a_#Cuchá_x000a_#votofemenino #evita #argentina #congresodelanacion"/>
    <s v="https://www.instagram.com/reel/DCOxFtjRYT3/"/>
    <x v="2"/>
    <n v="63"/>
    <x v="379"/>
    <x v="2"/>
    <x v="226"/>
    <n v="11937"/>
    <n v="8913"/>
    <n v="514"/>
    <n v="97"/>
    <n v="10"/>
    <n v="28"/>
    <n v="16"/>
    <n v="649"/>
    <n v="7.2814989341411396E-2"/>
    <n v="8"/>
  </r>
  <r>
    <s v="18075786568607300"/>
    <s v="🔭 Descubrimiento histórico desde el Observatorio Astronómico de Córdoba. Un equipo internacional de científicos, coliderado por Romina Petrucci y Emiliano Jofré, ha encontrado un exoplaneta único, desafiante para las teorías actuales 🌌._x000a__x000a_💫 TOI-3568 b es un súper-Neptuno, un gigante gaseoso 50% más masivo que Neptuno y expuesto a temperaturas extremas de más de 600 °C. A pesar de estar tan cerca de su estrella, ha logrado mantener su atmósfera por miles de millones de años 🌞._x000a__x000a_🚀 El planeta fue detectado inicialmente por el satélite TESS de la NASA y confirmado con observaciones terrestres usando el potente espectrógrafo MAROON-X, en el telescopio Gemini. ¡Un hito para la ciencia argentina! 🌐🇦🇷_x000a__x000a_📲 Para conocer más sobre este asombroso hallazgo y qué significa para la astronomía, leé la nota completa en 👉 cucha.com.ar._x000a__x000a_#Exoplaneta #Ciencia #Astronomía #OAC #Descubrimiento #TOI3568b #UNCiencia"/>
    <s v="https://www.instagram.com/p/DCRkgkZNGki/"/>
    <x v="1"/>
    <n v="0"/>
    <x v="380"/>
    <x v="3"/>
    <x v="389"/>
    <n v="6629"/>
    <n v="5271"/>
    <n v="426"/>
    <n v="71"/>
    <n v="3"/>
    <n v="13"/>
    <n v="2"/>
    <n v="513"/>
    <n v="9.7324985771200898E-2"/>
    <n v="10"/>
  </r>
  <r>
    <s v="18041003128973340"/>
    <s v="El 12 de noviembre de 1963 moría José María #Gatica, el &quot;Mono&quot;, uno de los ídolos populares más grandes del boxeo argentino. Había sido atropellado por un colectivo cuando volvía de vender muñequitos de colores en la cancha de Independiente. Tenía solo 38 años. Su trágico final fue el corolario de una vida que inició en la miseria, tocó la gloria y volvió a caer en picada._x000a__x000a_Gatica nació en #VillaMercedes, #SanLuis, pero de chico se mudó a Buenos Aires escapando de un padre violento. Empezó a trabajar de lustrabotas en la estación Constitución. Un día se trenzó en una pelea callejera y un comerciante de la zona, que tenía relación con el pugilismo, lo vio y lo motivó a empezar una carrera formal. Así, el 7 de diciembre de 1945, con apenas 19 años, debutó como profesional._x000a__x000a_Su impresionante ritmo y sus constantes victorias, junto con su carisma y humildad atrajeron cada vez más la atención del público, ganándose el respeto y aprecio de quienes asistían a las tribunas populares del emblemático #LunaPark. &quot;Amado por la popular, odiado por el ringside&quot; era el dicho de la época. Fue abiertamente peronista y cuando conoció al General, que asistía regularmente a verlo, dijo su célebre frase &quot;dos potencias se saludan&quot;._x000a__x000a_Tras el golpe de estado, la #dictadura le quitó la licencia, lo que lo obligó a pelear de manera clandestina en el interior del país. De a poco perdió todo y volvió a vivir en la pobreza en una villa miseria. Una inundación terminó por llevarse sus últimas posesiones. Era vendedor ambulante cuando, a los 38 años, falleció tras caer debajo de un colectivo. Uno de los principales diarios tituló: &quot;La noche en que los mendigos lloraron a su vengador&quot;._x000a__x000a_Algunos años después, la pluma de Osvaldo Soriano escribió uno de los textos más bellos sobre Gatica, que compartimos en nuestra página web. Hacé click en el link de la bio o ingresá a 👉 www.cucha.com.ar._x000a__x000a_#Cuchá #MonoGatica #Boxeo #deportes #Box #córdoba #cordoba #boxeoargentino #elmono #mono"/>
    <s v="https://www.instagram.com/reel/DCSeuh-RA6a/"/>
    <x v="2"/>
    <n v="56"/>
    <x v="380"/>
    <x v="3"/>
    <x v="170"/>
    <n v="2453"/>
    <n v="1772"/>
    <n v="96"/>
    <n v="29"/>
    <n v="4"/>
    <n v="7"/>
    <n v="3"/>
    <n v="136"/>
    <n v="7.6749435665914204E-2"/>
    <n v="18"/>
  </r>
  <r>
    <s v="18143215840352512"/>
    <s v="▶️ El Gobierno Nacional designó al tercer titular de la Secretaría de Niñez y Adolescencia en lo que va de su gestión. En este caso, se trata de Juan Bautista Ordoñez, ex CEO de Codere, una de las principales empresas de apuestas, que por ejemplo sponsorea la camiseta de River._x000a__x000a_⚠️ Se sabe que las apuestas online son una de las problemáticas sociales que viene creciendo ante el temor de familias y docentes, por las consecuencias en los jóvenes. Un tema en el que el Gobierno Nacional ha evitado pronunciarse hasta el momento. Los últimos estudios indican que las apuestas no paran de multiplicarse entre la juventud y que el 90% de quienes apuestan lo hace con billeteras virtuales_x000a__x000a_🔎 Antes de ser CEO de Codere, Ordoñez fue director ejecutivo de Argentina de la minera multinacional Barrick Gold. Ninguna de las dos experiencias se liga de ningún modo a su nuevo cargo como encargado de Niñez, Adolescencia y Familia._x000a__x000a_📌 Al inicio de la gestión, el cargo estaba en manos de Pablo De la Torre, quien fue despedido en junio en medio de una investigación por irregularidades en la contratación de personal. Fue reemplazado por Yanina Nano Lembo, que se fue tras conocerse la compra de una una cafetera por dos millones de pesos con su autorización, con un sobreprecio de 500 mil pesos sobre el valor de mercado, un hecho que fue mediático tras la denuncia de Juan Grabois. Sin embargo, según el comunicado, Yanina Nano Lembo seguirá ocupando algún cargo, que resta definirse. Así, hasta la fecha, el Ministerio de Capital Humano lidera el ranking de áreas con funcionarios echados._x000a__x000a_ℹ️ En su rendición de cuentas ante el Congreso Nacional, el área fue atacada por la subejecución presupuestaria. Se mencionó a la Línea 102 que ofrecía un servicio telefónico para niños y adolescentes con derechos vulnerados y este año no se ejecutó su presupuesto, o la Ley Lucio o la Ley Brisa, para hijos de víctimas de femicidio, que están siendo subejecutadas._x000a__x000a_#Cuchá #Política #Niñez #ApuestasOnline #Apuestas"/>
    <s v="https://www.instagram.com/p/DCT-DlIxpLg/"/>
    <x v="1"/>
    <n v="0"/>
    <x v="381"/>
    <x v="4"/>
    <x v="289"/>
    <n v="5426"/>
    <n v="4082"/>
    <n v="104"/>
    <n v="33"/>
    <n v="16"/>
    <n v="4"/>
    <m/>
    <n v="157"/>
    <n v="3.8461538461538498E-2"/>
    <n v="8"/>
  </r>
  <r>
    <s v="18086628157516672"/>
    <s v="🎭 Tras su paso por Sindicato de Maravillas - La Nave Escénica, &quot;No Culpes a la Playa&quot; se presenta ahora en el Teatro La Chacarita (Jacinto Rios 1449 - Barrio Pueyrredón). La obra cuenta la historia de tres hermanas y su tía quienes disfrutan de unas vacaciones en la playa de la costa argentina. _x000a__x000a_💬 &quot;¿Qué accionamos cuatro mujeres ante la obvia posibilidad de la impunidad? Hace años vacaciono en la misma casa de playa con mis dos hermanas y mi tía. Este es el tercer año que nos acompaña alguien más: Santi, mi novio. Este verano me abruma un recuerdo que no logro nombrar. Yo no, pero mi hermana sí: mi recuerdo es el recuerdo de una violación.&quot;_x000a__x000a_📚 Inspirada en hechos reales, esta obra convoca a la reflexión sobre los vínculos amorosos, familiares y humanos._x000a__x000a_🎟️ No Culpes a la Playa se presenta todos los sábados de noviembre a las 21hs. Las entradas tienen un costo de $7000 y se pueden conseguir por https://www.antesala.com.ar/evento/2404 o bien por transferencia comunicandose a través de nuestro instagram @no.culpes._x000a__x000a_#Cuchá #Cultura #Teatro #TeatroCordobés #Córdoba"/>
    <s v="https://www.instagram.com/p/DCVIscpRGKC/"/>
    <x v="1"/>
    <n v="0"/>
    <x v="381"/>
    <x v="4"/>
    <x v="105"/>
    <n v="4597"/>
    <n v="3642"/>
    <n v="92"/>
    <n v="7"/>
    <n v="2"/>
    <n v="3"/>
    <m/>
    <n v="104"/>
    <n v="2.8555738605162001E-2"/>
    <n v="19"/>
  </r>
  <r>
    <s v="17920444247901560"/>
    <s v="📢 En el Tribunal Oral Federal N°2 de Córdoba se está desarrollando el 15° juicio por crímenes de lesa humanidad en la provincia. El imputado es Carlos Otero Álvarez, ex secretario penal, acusado de 94 delitos cometidos durante la última dictadura militar. Entre los cargos se encuentran abuso de autoridad, incumplimiento de deberes como funcionario público y omisión de denunciar torturas y ejecuciones._x000a__x000a_⚖️ En 2017, Otero Álvarez fue absuelto en el “Juicio de los Magistrados”, donde se lo acusó de complicidad con la dictadura junto a otros jueces. Sin embargo, en 2021 la Cámara de Casación anuló la absolución por considerar que hubo parcialidad en la valoración de las pruebas. Según los jueces, el ex secretario penal no cumplió con su deber, ignorando la tortura y maltrato a los detenidos políticos en las cárceles de Córdoba._x000a__x000a_🗓️ Las audiencias se realizarán el 14 y 25 de noviembre, el 5 de diciembre y seguirán en 2025. El tribunal estará presidido por Facundo Zapiola, acompañado de los vocales Mario Martínez, José Escobar Cello y Cristina Giordano. Participarán de la fiscalía Carlos Gonella y Facundo Trotta, y las abogadas querellantes Adriana Gentile y Patricia Chalup 🏛️._x000a__x000a_📜 Este juicio es clave en el camino hacia la Memoria, Verdad y Justicia, recordando a las víctimas y reafirmando el compromiso de Córdoba en el juzgamiento de crímenes de lesa humanidad desde 2008. La abundante evidencia documental firmada por el propio imputado permite cuestionar su rol, no solo como testigo, sino como cómplice del terrorismo de Estado._x000a__x000a_#LesaHumanidad #MemoriaVerdadYJusticia #Córdoba #Juicio #DerechosHumanos #NuncaMás"/>
    <s v="https://www.instagram.com/p/DCWmXXrRBza/"/>
    <x v="1"/>
    <n v="0"/>
    <x v="382"/>
    <x v="5"/>
    <x v="390"/>
    <n v="3634"/>
    <n v="2967"/>
    <n v="281"/>
    <n v="8"/>
    <n v="4"/>
    <n v="3"/>
    <n v="1"/>
    <n v="296"/>
    <n v="9.9764071452645806E-2"/>
    <n v="9"/>
  </r>
  <r>
    <s v="17846517669332350"/>
    <s v="⚽ La Legislatura aprobó un nuevo régimen de promoción y protección para la producción artesanal de pelotas en el departamento Unión, una actividad con gran historia que tiene su corazón en Bell Ville, la ciudad donde se inventó la válvula invisible en 1931. Este logro busca fortalecer a los artesanos y empresarios locales, quienes enfrentan los desafíos de la competencia extranjera y continúan produciendo con técnicas tradicionales que han pasado de generación en generación 🪡🤲._x000a__x000a_📜 La ley contempla exenciones fiscales del 100 % en impuestos como Ingresos Brutos, Sellos e Inmobiliario Urbano durante cinco años 💸, lo que significa un alivio para los fabricantes locales y una apuesta al desarrollo económico sostenible. Además, se creará un registro provincial para identificar a los beneficiarios y se garantizará estabilidad fiscal, un aspecto clave para el crecimiento de pequeñas y medianas empresas vinculadas a esta industria._x000a__x000a_✨ Cabe destacar que en la fabricación del popular fútbol se incluye a personas privadas de su libertad, quienes participan de este proceso en los talleres de las cárceles provinciales, generando oportunidades de reinserción social y fortaleciendo el vínculo comunitario._x000a__x000a_Leé mas en 👉 cucha.com.ar"/>
    <s v="https://www.instagram.com/p/DCcuOIrtLG8/"/>
    <x v="1"/>
    <n v="0"/>
    <x v="383"/>
    <x v="0"/>
    <x v="391"/>
    <n v="5713"/>
    <n v="4541"/>
    <n v="213"/>
    <n v="9"/>
    <n v="2"/>
    <n v="5"/>
    <m/>
    <n v="229"/>
    <n v="5.0429420832415799E-2"/>
    <n v="18"/>
  </r>
  <r>
    <s v="18063142570700432"/>
    <s v="🚫 Estudiantes de Córdoba participaron en un innovador proyecto de ciencia ciudadana que los convirtió en agentes de prevención del dengue. A través del programa “Dale Block al Dengue”, los jóvenes aprendieron a identificar y eliminar criaderos del mosquito Aedes aegypti en sus propios hogares 🏡._x000a__x000a_❗ El estudio realizado por investigadores del Conicet y la UNC mostró resultados alentadores: el 65% de las familias involucradas adoptaron nuevas prácticas preventivas, y el conocimiento sobre el dengue aumentó significativamente. La clave está en la educación para cambiar conductas y proteger nuestras comunidades 🌍._x000a__x000a_🚀 Esta experiencia demuestra que involucrar a los jóvenes en la ciencia puede ser un cambio de juego para enfrentar futuras epidemias. 👇_x000a__x000a_#Dengue #CienciaCiudadana #Conicet #UNC #Córdoba #SaludPública #Prevención #Educación_x000a__x000a_📲 Leé la nota completa en 👉 cucha.com.ar"/>
    <s v="https://www.instagram.com/p/DCfV36IMenG/"/>
    <x v="1"/>
    <n v="0"/>
    <x v="384"/>
    <x v="1"/>
    <x v="200"/>
    <n v="4120"/>
    <n v="3197"/>
    <n v="108"/>
    <n v="6"/>
    <n v="0"/>
    <n v="1"/>
    <m/>
    <n v="115"/>
    <n v="3.5971223021582698E-2"/>
    <n v="18"/>
  </r>
  <r>
    <s v="17927402744972260"/>
    <s v="Desde 2022, el Museo Evita Palacio Ferreyra ofrece un ciclo denominado Cine en el Palacio. 📽 ️ Una propuesta que invita al público en general a ver proyecciones audiovisuales de distintos géneros y directores. _x000a__x000a_🎥 Con más de 30 proyecciones anuales, una de las características destacadas del ciclo es su enfoque participativo: el público elige las películas a proyectar. Se trata de una iniciativa que combina accesibilidad, diversidad y arte, reafirmando al Palacio Ferreyra como un espacio de encuentro cultural abierto a toda la comunidad. _x000a__x000a_🎞️ La última proyección del año se realiza el martes 19 a las 19:30 horas con entrada libre y gratuita. La función es al aire libre, por lo que podés llevar mate, reposera o manta. _x000a__x000a_🎬 En el instagram del museo se puede votar la proyección del film, entre 4 opciones que formaron parte de los diversos ciclos exhibidos: @museoevitapalacioferreyra_x000a__x000a_#Cuchá_x000a__x000a_#Cine #Córdoba #museo #palacioferreyra"/>
    <s v="https://www.instagram.com/p/DCh5GrMRbWF/"/>
    <x v="1"/>
    <n v="0"/>
    <x v="385"/>
    <x v="2"/>
    <x v="312"/>
    <n v="8202"/>
    <n v="6053"/>
    <n v="369"/>
    <n v="102"/>
    <n v="1"/>
    <n v="24"/>
    <n v="4"/>
    <n v="496"/>
    <n v="8.19428382620188E-2"/>
    <n v="18"/>
  </r>
  <r>
    <s v="18059409454835320"/>
    <s v="El próximo 20 de noviembre, a las 18 horas, tendrá lugar la 18º edición de la Marcha de la Gorra en la ciudad de Córdoba. 📍 Un evento que se ha consolidado como un espacio de resistencia y denuncia contra la violencia institucional, en particular la ejercida por las fuerzas de seguridad. Este año, la consigna que unifica a quienes participan es contundente: “La yuta quema, nuestro fuego se aviva” ._x000a__x000a_🧢 La Marcha de la Gorra surgió como una respuesta colectiva frente a los abusos y la criminalización de la juventud en los barrios populares. Este colectivo de organizaciones se ha transformado en un símbolo de lucha por los derechos humanos, reclamando justicia y políticas públicas que pongan fin a las prácticas represivas y discriminatorias. _x000a__x000a_📢 El colectivo de la Marcha de la Gorra reúne a familiares de víctimas de gatillo fácil, organizaciones sociales, gremios, estudiantes, activistas culturales, de la salud, la educación y los derechos humanos, además de personas autoconvocadas._x000a__x000a_✔️ La marcha partirá desde Colón y Cañada, el miércoles 20 a las 18 hs._x000a__x000a_#Cuchá_x000a_#marchadelagorra #córdoba"/>
    <s v="https://www.instagram.com/p/DCjVwHwxwBS/"/>
    <x v="1"/>
    <n v="0"/>
    <x v="386"/>
    <x v="3"/>
    <x v="248"/>
    <n v="4511"/>
    <n v="3397"/>
    <n v="196"/>
    <n v="16"/>
    <n v="1"/>
    <n v="2"/>
    <m/>
    <n v="215"/>
    <n v="6.3291139240506306E-2"/>
    <n v="8"/>
  </r>
  <r>
    <s v="17864186241270340"/>
    <s v="🤸‍♀️ Cuatro cordobesas que practican gimnasia rítmica están llevando adelante una campaña de recaudación para poder viajar al Sudamericano de Gimnasia Rítmica Juvenil y Age Group que tendrá lugar del 3 al 9 de diciembre en Aracaju, Brasil._x000a__x000a_🙌 Clara Squillari, Olivia Páez, Emma Ceballos y Clara Marzo tienen entre 13 y 14 años y forman parte de la Selección Nacional. Comenzaron a practicar gimnasia rítmica a los 4 años en Córdoba, una provincia que es un semillero en la disciplina. Este año son las únicas cuatro cordobesas clasificadas individualmente al Sudamericano, y aunque van a representar al país, el Gobierno Nacional no cubrirá ningún gasto ni realiza aportes, por lo que todos los costos corren por cuenta de las familias._x000a__x000a_👏 En ese marco, los padres, amigos y familiares han hecho eventos, sorteos y rifas. Sin embargo, aún no lograron recaudar lo suficiente y han decidido solicitar aportes con un alias del equipo. _x000a__x000a_📌 Para quienes quieran colaborar, pueden hacerlo a una cuenta de Banco Nación, con el alias SUDABRASIL. O pueden contactarse con el Club Municipal 👉 @munigimnasiaritmica._x000a__x000a_#Cuchá #Deportes #GimnasiaRítmica"/>
    <s v="https://www.instagram.com/p/DCnIaPwxO1W/"/>
    <x v="1"/>
    <n v="0"/>
    <x v="387"/>
    <x v="4"/>
    <x v="65"/>
    <n v="8526"/>
    <n v="6637"/>
    <n v="161"/>
    <n v="17"/>
    <n v="10"/>
    <n v="3"/>
    <n v="1"/>
    <n v="191"/>
    <n v="2.87780623775802E-2"/>
    <n v="19"/>
  </r>
  <r>
    <s v="17888479401109850"/>
    <s v="El rock nacional está de luto: murió Willy Quiroga uno de los fundadores de Vox Dei. A los 84 años, Quiroga murió en la Clínica de la Trinidad, en Quilmes, tras luchar contra una enfermedad que lo había alejado de los escenarios meses atrás._x000a__x000a_Wilfrido Aníbal Quiroga había nacido en 1940 en Río Cuarto. Comenzó a interesarse por el rock and roll a fines de la década del 50' al haber visto a músicos como Bill Haley &amp; His Comets y Elvis Presley. En 1967 conoció a Rubén Basoalto, Ricardo Soulé y Juan Carlos Godoy y forman el grupo Mach 4, que aún cantaba en inglés y seguía una estética similar a los Beatles pero que más tarde cambiaría su nombre a Vox Dei y se convertiría en una de las bandas pioneras del rock nacional._x000a__x000a_Su segundo album fue &quot;La Biblia&quot; y se transformó en una de sus obras cumbres y en una pieza fundamental en la historia de la música argentina._x000a__x000a_En agosto de este año, Quiroga compartió con sus seguidores la difícil noticia de su retiro definitivo. “Tengo que darles una noticia que jamás quise dar. A mis 84 años, con todas las ganas de continuar, me ha aparecido una enfermedad que no me permite cantar, ni tocar, ni continuar con la banda. Quiero agradecerles a todos los que me hicieron el aguante durante tantos años. Ya no puedo continuar”, expresó en un emotivo video publicado en sus redes sociales. Su último show tuvo lugar el 27 de julio en un pub de Ramos Mejía, donde, a pesar de su estado de salud, mostró la pasión que siempre lo caracterizó._x000a__x000a_#Cuchá #Música #VoxDei #Córdoba #cordobeses #Rock #RockNacional"/>
    <s v="https://www.instagram.com/p/DCo_5_yR3lg/"/>
    <x v="1"/>
    <n v="0"/>
    <x v="388"/>
    <x v="5"/>
    <x v="392"/>
    <n v="7948"/>
    <n v="6522"/>
    <n v="610"/>
    <n v="40"/>
    <n v="4"/>
    <n v="9"/>
    <n v="4"/>
    <n v="663"/>
    <n v="0.101655933762649"/>
    <n v="12"/>
  </r>
  <r>
    <s v="17934686159958760"/>
    <m/>
    <s v="https://www.instagram.com/p/DComlrAOFdL/"/>
    <x v="0"/>
    <n v="0"/>
    <x v="388"/>
    <x v="5"/>
    <x v="130"/>
    <n v="2252"/>
    <n v="1355"/>
    <n v="68"/>
    <n v="5"/>
    <n v="0"/>
    <n v="0"/>
    <m/>
    <n v="73"/>
    <n v="5.3874538745387397E-2"/>
    <n v="9"/>
  </r>
  <r>
    <s v="18038482460257560"/>
    <s v="🎶 En 1984 nacía Trulalá, una de las bandas de cuarteto más grandes de la historia de Córdoba. Fue en noviembre de ese año que realizaron su primer baile, en el Club Unión San Vicente. Manolito Cánovas era el creador y Marito Gutiérrez el primer cantante, al año siguiente se sumaría Gary. A lo largo de cuatro décadas, Trula nos ha llenado de clásicos y éxitos._x000a__x000a_🔊 Al grupo se lo suele llamar la &quot;Universidad del Cuarteto&quot;, ya que por sus filas pasaron algunos de los más grandes cantantes del género como &quot;La Pepa&quot; Brizuela, &quot;El Loco&quot; Amato, Gary, Jean Carlos, Claudio Toledo, Ale Ceberio, Pablito Ravassollo, Sandro Gómez, César Palavecino y varios más._x000a__x000a_👏 En esta presentación en vivo canta Ale #Ceberio junto a Pablito #Ravassollo, quien fallecería poco tiempo después en un accidente vehicular a la altura de Alta Gracia, cuando se dirigía a actuar en Santa Rosa de Calamuchita._x000a__x000a_#Cuchá #cuarteto #trula #Trulala #trulaleros #cordobeses #córdoba #lapepabrizuela #gary #aleceberio #ellocoamato #jeancarlos #música #cultura #cuarteteros #cuarteteando"/>
    <s v="https://www.instagram.com/reel/DCxfSbFR-Kk/"/>
    <x v="2"/>
    <n v="87"/>
    <x v="389"/>
    <x v="1"/>
    <x v="393"/>
    <n v="4628"/>
    <n v="3795"/>
    <n v="198"/>
    <n v="17"/>
    <n v="0"/>
    <n v="6"/>
    <n v="16"/>
    <n v="221"/>
    <n v="5.8234519104084302E-2"/>
    <n v="19"/>
  </r>
  <r>
    <s v="18024168236290048"/>
    <s v="¡Agendá una cita con las historias de Córdoba! Se viene la primera edición de &quot;Córdoba Cuenta Historias&quot;, una jornada donde confluirán académicos, divulgadores, influencers y más, para narrar las historias que se heredan, viven y recuperan desde la plena tonada cordobesa. _x000a__x000a_El encuentro es impulsado por la Red cordobesa de Historia Pública, un espacio que trabaja sobre la construcción colectiva de la historia y la define como una tarea multiplataforma. De aquí, que la grilla del evento sea tan variada: participarán Pupina Plomer, Juan Cruz Falco de Universo TV, la gente de &quot;La Calesita de la Historia&quot; y del programa &quot;Contra la Gravedad&quot; de Radio Sucesos. Desde Buenos Aires llegarán el escritor Fabio Wasserman y la historiadora Camila Perochena, columnista de LN+ y Olga._x000a__x000a_Habrá propuestas como @medievalizados , un proyecto de Pedro Pagliero que tiene como objetivo pensar el mundo medieval. También se presentará Darío Sánchez, quien narra historia antigua a través de su canal de YouTube, donde ya cuenta con más de 17.000 suscriptores. _x000a__x000a_Por otra parte, &quot;Rutas Turístico Culturales&quot; busca visibilizar huellas urbanísticas y elementos patrimoniales de la ciudad que marcan la identidad histórica de Córdoba y sus vecinos._x000a__x000a_La UNC dirá presente con &quot;Historia en Reels&quot;, una iniciativa de divulgación coordinada por estudiantes avanzados de las Facultades de Filosofía y de Artes. _x000a__x000a_La industria de los videojuegos tendrá su lugar con Women in Games Argentina (WIGAr), una comunidad de networking que nuclea a mujeres, personas trans y no binaries. Desde el audiovisual acompañará el staff de El Escuerzo, la película cordobesa que fue rodada en Traslasierra y está basada en un cuento de Leopoldo Lugones. El film pisó fuerte en varios festivales._x000a__x000a_El encuentro tendrá un cierre poético y musical, donde participarán Jeta Brava, el proyecto &quot;CREA tu música&quot; de las Tecnotecas municipales, y el dúo Luz Manzanelli - Fabricio Izzio._x000a__x000a_La cita es el jueves 28 de noviembre, desde las 17hs en el Centro Cultural España Córdoba (Entre Ríos 40). El evento cuenta con el apoyo de la Secretaría de Comunicación y Cultura y la Secretaría de Educación de la Municipalidad de Córdoba._x000a__x000a_#Cuchá"/>
    <s v="https://www.instagram.com/p/DCz63XvR4W1/"/>
    <x v="1"/>
    <n v="0"/>
    <x v="390"/>
    <x v="2"/>
    <x v="394"/>
    <n v="4612"/>
    <n v="3381"/>
    <n v="168"/>
    <n v="32"/>
    <n v="0"/>
    <n v="14"/>
    <n v="2"/>
    <n v="214"/>
    <n v="6.3294883170659594E-2"/>
    <n v="18"/>
  </r>
  <r>
    <s v="18449879671064380"/>
    <s v="📉 En lo que va del 2024, el salario mínimo y la canasta básica revelan una preocupante realidad económica en el país: mientras los ingresos nominales y en dólares muestran un leve crecimiento, el poder adquisitivo de los trabajadores sigue en caída. Este contraste evidencia una brecha cada vez mayor entre el costo de vida 🛒 y los ingresos mínimos 💵, marcada por una inflación que deja atrás los ajustes salariales conseguidos desde finales del 2023 hasta esta parte, y deja a miles de familias en situación de vulnerabilidad 🏠._x000a__x000a_📊 La relación entre el Salario Mínimo, Vital y Móvil y el costo de la Canasta Básica Total expone cómo la inflación impacta de manera directa en la calidad de vida, haciendo urgente el diseño de políticas que protejan los ingresos reales frente al constante aumento del costo de vida 🔍💡._x000a__x000a_Leé la nota completa en cucha.com.ar ✍️_x000a__x000a_#Economía #SalarioMínimo #Inflación"/>
    <s v="https://www.instagram.com/p/DCzBhNRpqXy/"/>
    <x v="0"/>
    <n v="0"/>
    <x v="390"/>
    <x v="2"/>
    <x v="119"/>
    <n v="3660"/>
    <n v="1791"/>
    <n v="82"/>
    <n v="20"/>
    <n v="0"/>
    <n v="4"/>
    <m/>
    <n v="106"/>
    <n v="5.9184812953657198E-2"/>
    <n v="10"/>
  </r>
  <r>
    <s v="18047967985889980"/>
    <s v="❌ El Gobierno Nacional anunció la eliminación del Fondo de Asistencia Directa a Víctimas de Trata, una herramienta clave para la reparación económica de personas afectadas por delitos de trata y explotación. La medida, dispuesta mediante el Decreto 1048/2024, incluye el cierre de cinco fondos fiduciarios, justificado por irregularidades administrativas y deficiencias en su gestión. Sin embargo, la decisión, tomada un día después del Día Internacional de Lucha contra la Violencia hacia las Mujeres, generó fuertes críticas de organizaciones de derechos humanos, que ven en ella un retroceso en la protección de las víctimas._x000a__x000a_⚖️ El Fondo, creado en 2021, administraba bienes decomisados en causas judiciales para garantizar compensaciones económicas. Según el Ministerio de Economía, las auditorías de la SIGEN identificaron incumplimientos en los pagos a las víctimas y falta de procedimientos claros, entre otros problemas. Desde el Ejecutivo aseguraron que las funciones del Fondo serán asumidas por el Ministerio de Justicia a través de partidas presupuestarias, pero especialistas advierten que esta reasignación podría reducir la efectividad en la asistencia a las personas damnificadas._x000a__x000a_📉 Además del Fondo de Asistencia, otros fideicomisos como el Fondo de Desarrollo de Capital Emprendedor (FONDCE) y el Programa de Inversiones Estratégicas (PROINE) fueron disueltos por similares razones. Las auditorías señalaron falta de resultados concretos y problemas de gestión financiera. Aunque el Gobierno busca justificar estas medidas bajo el argumento de eficiencia y austeridad, las críticas apuntan a que podrían afectar negativamente sectores vulnerables y estratégicos._x000a__x000a_📢 Organismos de derechos humanos han señalado que las políticas de protección no deben estar sujetas a recortes, ya que representan un compromiso esencial con los derechos fundamentales y la justicia social. Estas decisiones generan interrogantes sobre el impacto en la lucha contra la violencia de género y la trata de personas, cuestiones estructurales que demandan atención prioritaria del Estado."/>
    <s v="https://www.instagram.com/p/DC1qQQjuFVt/"/>
    <x v="1"/>
    <n v="0"/>
    <x v="391"/>
    <x v="3"/>
    <x v="395"/>
    <n v="8055"/>
    <n v="6386"/>
    <n v="199"/>
    <n v="52"/>
    <n v="14"/>
    <n v="11"/>
    <m/>
    <n v="276"/>
    <n v="4.3219542749765097E-2"/>
    <n v="10"/>
  </r>
  <r>
    <s v="18047029514476120"/>
    <s v="🏞️ Los vecinos de El Durazno, en el valle de Calamuchita, vienen impulsando desde hace un tiempo un proyecto para transformar al paraje en un pueblo peatonal. Gracias a su belleza natural y a su maravilloso río, El Durazno se ha convertido en los últimos años en uno de los destinos turísticos más exclusivos de la provincia. Sin embargo, la localidad no cuenta con la infraestructura para soportar el enorme caudal de visitantes que llegan en temporada alta._x000a__x000a_🔅 Quienes impulsan el proyecto consideran que las calles son angostas, falta estacionamiento y que es necesario cuidar el ambiente y el patrimonio natural que hacen a la localidad tan atractiva. Toman como ejemplo más cercano a La Cumbrecita, el pueblo peatonal que ya existe en Calamuchita y hasta la fecha es único en la provincia. _x000a__x000a_🌄 Cada verano, con la afluencia de turistas se complica la transitabilidad y el estacionamiento en el paraje con sus callecitas de pendientes pronunciadas, que requieren un mantenimiento dificultoso y costoso. Se estima que ingresan entre 800 a 1.000 autos de turistas por día en el verano, o en “findes” largos, sumados a los vehículos de la gente que vive o que tiene emprendimientos en el lugar. La peatonal evitaría inconvenientes y mitigaría el ruido y el impacto ambiental._x000a__x000a_💬 La secretaria de Turismo de Yacanto (municipio del que depende El Durazno), Stella Maris Ráccaro presentó recientemente un proyecto a la Agencia Córdoba Turismo, para adoquinar el ingreso al paraje. Ella misma afirmó que este verano comenzarán las pruebas para peatonalizar el lugar, pero no cree que se pueda concretar en su totalidad. _x000a__x000a_☑️ Lo que sí confirmó, es que este año se seguirá implementando la ecotasa, un monto que se cobra al ingreso ($5000 por vehículo) ofreciendo los servicios de estacionamiento, salud con primeros auxilios, guardavidas y baños, entre otros._x000a__x000a_#Cuchá #ElDurazno #Calamuchita #Yacanto #LaCumbrecita"/>
    <s v="https://www.instagram.com/p/DC5FkfkRAJg/"/>
    <x v="1"/>
    <n v="0"/>
    <x v="392"/>
    <x v="4"/>
    <x v="330"/>
    <n v="8706"/>
    <n v="6776"/>
    <n v="624"/>
    <n v="39"/>
    <n v="3"/>
    <n v="25"/>
    <n v="2"/>
    <n v="691"/>
    <n v="0.101977567886659"/>
    <n v="18"/>
  </r>
  <r>
    <s v="17876546478125620"/>
    <s v="🦟 La Universidad Nacional de Río Cuarto iniciará la producción de repelentes en los laboratorios de la Facultad de Ingeniería, elaborando 4.000 litros mensuales que serán fraccionados en envases de 200 ml. Este producto será distribuido gratuitamente a la comunidad universitaria como parte de una estrategia integral de prevención 💧🚫._x000a__x000a_Además de la producción de repelente, la UNRC está llevando a cabo acciones de monitoreo de larvas, difusión de medidas preventivas y tareas de descacharreo y desmalezado en el campus 🌿🔍. Todo esto es liderado por una comisión ad hoc coordinada por la Secretaría de Trabajo._x000a__x000a_“En tiempos de crisis presupuestaria, la universidad reafirma su compromiso con la salud pública y el rol social que cumple en nuestro país”, destacó Delia Aiassa, secretaria de Trabajo de la UNRC 📣._x000a__x000a_📢 Leé la nota completa en cucha.com.ar, o ingresando en el link en la bio._x000a__x000a_#Prevención #Dengue #SaludPública #UNRC #Cucha #Universidad #Ciencia #Salud"/>
    <s v="https://www.instagram.com/p/DC6k_8HuA9u/"/>
    <x v="1"/>
    <n v="0"/>
    <x v="393"/>
    <x v="5"/>
    <x v="396"/>
    <n v="5127"/>
    <n v="3854"/>
    <n v="269"/>
    <n v="8"/>
    <n v="2"/>
    <n v="5"/>
    <m/>
    <n v="284"/>
    <n v="7.3689673066943406E-2"/>
    <n v="8"/>
  </r>
  <r>
    <s v="18036543308067980"/>
    <s v="🚀 Estudiantes e investigadores de la Universidad Nacional de Córdoba trabajan en el “Nano 70/30”, un nanosatélite que homenajea al Fernet, el aperitivo más icónico de Córdoba. Este proyecto científico y educativo está diseñado para que los futuros ingenieros aeroespaciales participen en el desarrollo completo de un satélite. 🌌✨_x000a__x000a_🛰️ Con apenas 20x20x30 cm y menos de 50 kilos, probará un innovador sistema de propulsión electromagnética desarrollado en el Centro de Investigaciones Aplicadas de la Fuerza Aérea Argentina. Además, este nanosatélite es una herramienta perfecta para la enseñanza, ya que su diseño estandarizado permite aprender de manera práctica. 📚_x000a__x000a_💡 Gracias al apoyo de la SeCyT de la UNC, el proyecto ya está en marcha, y estudiantes trabajan en el diseño y simulaciones para que el “Nano 70/30” llegue al espacio. Aunque aún falta definir cómo será su lanzamiento, ¡las posibilidades están sobre la mesa! 🔭_x000a__x000a_🔭 Este satélite cordobés no solo es un avance en la ciencia, sino también un tributo a la identidad local. 🙌 Conectando tecnología y cultura, este dispositivo marca un antes y un después en la educación aeroespacial de la UNC._x000a__x000a_🌐 Leé la nota completa en cucha.com.ar_x000a__x000a_#Nano7030 #Satélite #InnovaciónEspacial #Ciencia #Fernet #UNCiencia #EducaciónEspacial #UNC #IngenieríaAeroespacial"/>
    <s v="https://www.instagram.com/p/DC9PYwWRsUB/"/>
    <x v="1"/>
    <n v="0"/>
    <x v="394"/>
    <x v="6"/>
    <x v="362"/>
    <n v="4030"/>
    <n v="3054"/>
    <n v="67"/>
    <n v="3"/>
    <n v="1"/>
    <n v="5"/>
    <n v="1"/>
    <n v="76"/>
    <n v="2.48853962017027E-2"/>
    <n v="9"/>
  </r>
  <r>
    <s v="18072404968625000"/>
    <s v="🤰 La Legislatura de Córdoba sancionó una ley que garantiza derechos a las personas gestantes en situaciones de defunción fetal y regula los procedimientos en el sistema de salud provincial. Esta normativa define la defunción fetal como la muerte del feto antes de su expulsión o extracción completa del cuerpo de la madre, independientemente de la duración del embarazo, y busca establecer un marco de respeto, sensibilidad y humanidad para acompañar a las familias en momentos de profundo dolor._x000a__x000a_⚖️ Esta regulación garantiza que las personas gestantes puedan decidir sobre la disposición final del cuerpo del feto. Los establecimientos de salud están obligados a conservarlo durante 40 días desde el alta médica o la finalización de estudios patológicos, en caso de que se soliciten. Pasado ese plazo, el cuerpo deberá ser tratado de manera respetuosa y diferenciada de los residuos patógenos._x000a__x000a_📜 Además, se establece la entrega de un certificado de defunción fetal, que incluirá datos como la edad gestacional, el sexo del feto y, de ser posible, la causa del fallecimiento. En caso de no contar con una evidencia concluyente, se consignará la expresión “Feto Muerto in Útero”._x000a__x000a_🔍 De esta manera, la persona tendrá derecho a recibir acompañamiento médico y psicológico a través de equipos interdisciplinarios, respetando su dignidad y valores éticos, culturales y de género. También se garantiza el derecho a rechazar que el feto sea objeto de estudios científicos sin consentimiento expreso y a decidir sobre la compañía durante el proceso._x000a__x000a_🔗 Leé la nota completa en cucha.com.ar_x000a__x000a_#DerechosGestantes #Córdoba #Legislatura #Cucha"/>
    <s v="https://www.instagram.com/p/DC_7o01u1Yk/"/>
    <x v="1"/>
    <n v="0"/>
    <x v="395"/>
    <x v="0"/>
    <x v="369"/>
    <n v="8104"/>
    <n v="5885"/>
    <n v="291"/>
    <n v="25"/>
    <n v="7"/>
    <n v="20"/>
    <n v="2"/>
    <n v="343"/>
    <n v="5.8283772302463899E-2"/>
    <n v="10"/>
  </r>
  <r>
    <s v="18027730277218040"/>
    <s v="🚫 El PAMI anunció modificaciones en la entrega de medicamentos gratuitos para jubilados y pensionados, limitando el beneficio a quienes ganen menos de $388.500 y cumplan requisitos como no estar afiliados a prepagas, no tener bienes de lujo ni más de un inmueble, y completar un trámite online._x000a__x000a_💊 Desde diciembre, la medida comenzó a aplicarse sin una comunicación clara, lo que generó confusión entre los beneficiarios. Según el organismo, los ajustes buscan &quot;una gestión más eficiente&quot;, pero diversos sectores señalan que precarizan aún más a un grupo vulnerable._x000a__x000a_📑 El acceso al subsidio social requiere demostrar que el costo del tratamiento equivale al menos al 15% de los ingresos. Sin embargo, organizaciones y jubilados denuncian que el trámite es complicado para quienes no tienen acceso a tecnología o internet._x000a__x000a_📉 Esta decisión profundiza la crisis en un contexto de jubilaciones mínimas que no alcanzan la Canasta Básica Alimentaria. ¿Qué opinás sobre este ajuste? _x000a__x000a_#Medicamentos #Jubilados #PAMI #Derechos #Ajuste"/>
    <s v="https://www.instagram.com/p/DDFRBTFOoYP/"/>
    <x v="1"/>
    <n v="0"/>
    <x v="396"/>
    <x v="2"/>
    <x v="397"/>
    <n v="2556"/>
    <n v="2025"/>
    <n v="44"/>
    <n v="5"/>
    <n v="2"/>
    <n v="1"/>
    <m/>
    <n v="52"/>
    <n v="2.5679012345679E-2"/>
    <n v="12"/>
  </r>
  <r>
    <s v="18475293475009208"/>
    <s v="📲 Santi y Manu son gamers y streamers que con su contenido buscan concientizar sobre la discapacidad. Desde su canal de YouTube y sus redes sociales visibilizan temas que van desde la accesibilidad en los deportes electrónicos hasta la sexualidad. En el Día Internacional de las Personas con Discapacidad, te contamos la historia de SMS Cracks._x000a__x000a_📌 Los hermanos Martínez Miraglia sufren Distrofia muscular de Duchenne, una condición que los lleva movilizarse en silla de ruedas. En 2020 decidieron iniciar su canal de YouTube para hablar de videojuegos, porque era lo que más les gustaba. Sin embargo, encontraron en la plataforma una forma de poder transmitir su mensaje. Así, el Proyecto SMC Cracks se multiplicó y hoy sale también por Instagram, TikTok y Twitch. &quot;Queremos hacer del mundo un lugar mejor&quot;, afirman._x000a__x000a_💬 “Encontramos la forma de meternos en el mundo de los videojuegos para concientizar sobre estos temas. Observamos que en los distintos eventos de gamers no se ven personas con discapacidad. Y te puedo nombrar gente que puede jugar al nivel más alto competitivo, como Santino Ombrella (tiene atrofia muscular espinal) que es el DT del equipo argentino de FIFA.”, señala Santiago. _x000a__x000a_💻 Debido a su discapacidad, la infancia de ambos estuvo plagada de videojuegos, ya que suelen ser más accesibles para personas con discapacidades motrices, auditivas o visuales. También existen distintos controles adaptativos para ajustarse a cada usuario dependiendo de las limitaciones que pueda tener._x000a__x000a_🖲️ En su video ACCESIBILIDAD en VIDEOJUEGOS ARGENTINA, los Martínez Miraglia apelan al humor para dejar en evidencia las falencias que encuentran en algunos videojuegos, brindan información y resaltan los puntos a mejorar. _x000a__x000a_ℹ️ Han organizado dos eventos en los que hubo desde charlas y juegos hasta stand-up. Su ejemplo ya ha inspirado a otros, como a Tomás Olivola, quien también tiene distrofia muscular, y stremea sobre fútbol: “Los videos de SMC Cracks me incentivaron a pensar y crear mi canal de YouTube&quot;._x000a__x000a_▶Si querés conocer más sobre SMC Cracks te invitamos a leer la nota completa haciendo click en el link de la bio o ingresando a nuestra página web 👉 www.cucha.com.ar._x000a__x000a_#Cuchá"/>
    <s v="https://www.instagram.com/p/DDIhV-3OnXC/"/>
    <x v="1"/>
    <n v="0"/>
    <x v="397"/>
    <x v="3"/>
    <x v="150"/>
    <n v="3241"/>
    <n v="2322"/>
    <n v="72"/>
    <n v="2"/>
    <n v="0"/>
    <n v="5"/>
    <n v="2"/>
    <n v="79"/>
    <n v="3.40223944875108E-2"/>
    <n v="18"/>
  </r>
  <r>
    <s v="17850832410305350"/>
    <s v="La Universidad Nacional de Córdoba (UNC) anunció que no implementará el cobro de aranceles a estudiantes extranjeros, respondiendo al anuncio del vocero presidencial Manuel Adorni, quien planteó la posibilidad de que las universidades nacionales establezcan tarifas para estudiantes extranjeros no residentes que cursen carreras de grado. Con esta decisión, la UNC reafirma su compromiso con la inclusión y la educación gratuita. 🌎✨_x000a__x000a_🎓 Actualmente, los estudiantes extranjeros constituyen solo el 1,3% de la matrícula total de la Universidad Nacional de Córdoba (UNC), con una gran mayoría proveniente de países del Mercosur. Esta proporción refleja una tendencia similar en otras universidades nacionales, donde los estudiantes internacionales, aunque minoritarios en términos numéricos, contribuyen significativamente a la diversidad cultural y académica. Su presencia no solo enriquece el intercambio de ideas en el aula, sino que también fortalece los lazos regionales y el prestigio de las instituciones educativas argentinas a nivel internacional._x000a__x000a_#Cuchá_x000a_#UniversidadPublica #UniverisdadGratuita #universidadesnacionales"/>
    <s v="https://www.instagram.com/p/DDKJjGRx3Px/"/>
    <x v="1"/>
    <n v="0"/>
    <x v="398"/>
    <x v="4"/>
    <x v="134"/>
    <n v="15752"/>
    <n v="12120"/>
    <n v="869"/>
    <n v="67"/>
    <n v="46"/>
    <n v="17"/>
    <n v="1"/>
    <n v="999"/>
    <n v="8.2425742574257402E-2"/>
    <n v="9"/>
  </r>
  <r>
    <s v="18361580908185832"/>
    <s v="🚌 El viernes 6 de diciembre se aplicará un nuevo aumento al boleto de los interurbanos, de un 5,22%. Es el octavo incremento en lo que va del año autorizado por el \Ente Regulador de Servicios Públicos (Ersep), y ya acumula un 442,6%, muy por encima del 107% de inflación que midió el Instituto Nacional de Estadística y Censo (Indec)._x000a__x000a_📈 Toda esta seguidilla de aumentos se da en el marco de un año en que el Estado realizó una fuerte retirada, quitando los subsidios a los distintos medios de transporte. En enero, la serie de 8 aumentos que se efectivizaron en el año arrancó con un 97,4%. A ese primer cimbronazo le siguieron otras siete subas que, como se dieron de forma acumulativa, llegaron al 442,6%. Este nuevo aumento llega luego de dos incrementos previos del 6% cada uno, que se aplicaron durante los meses de octubre y noviembre. Hasta ahora, desde el Ersep no hubo explicaciones con respecto a por qué se autorizó un incremento anual que supera con tanta holgura al índice inflacionario._x000a__x000a_🎫 A partir del próximo incremento, los principales destinos de la provincia desde la capital tendrán los siguientes valores:_x000a__x000a_🔹Córdoba – Río Cuarto: $26.770_x000a__x000a_🔹Córdoba – Carlos Paz: $3.900_x000a__x000a_🔹Córdoba – Alta Gracia: $4.460_x000a__x000a_🔹Córdoba – Jesús María: $5.040_x000a__x000a_🔹Córdoba – Villa María: $16.500_x000a__x000a_🔹Córdoba – Río Tercero: $10.920_x000a__x000a_🔹Córdoba – San Francisco: $20.540_x000a__x000a_#Cuchá #Interurbano #Transporte"/>
    <s v="https://www.instagram.com/p/DDLJ8LqOBEp/"/>
    <x v="1"/>
    <n v="0"/>
    <x v="398"/>
    <x v="4"/>
    <x v="368"/>
    <n v="6757"/>
    <n v="5132"/>
    <n v="183"/>
    <n v="94"/>
    <n v="17"/>
    <n v="9"/>
    <n v="1"/>
    <n v="303"/>
    <n v="5.9041309431020997E-2"/>
    <n v="19"/>
  </r>
  <r>
    <s v="18034786565363160"/>
    <s v="🚨 Una situación límite en Córdoba: En la mañana de este jueves, un jubilado protagonizó un dramático episodio frente a la sede del PAMI en pleno Centro de la ciudad. El hombre, desesperado por no poder acceder a sus medicamentos tras los recortes en la cobertura, se roció con combustible e intentó prenderse fuego. Fue contenido a tiempo por personas presentes en el lugar y asistido por un servicio de emergencias que llegó rápidamente. Empleados de la obra social, visiblemente conmovidos, señalaron que estas situaciones reflejan la profunda angustia que viven los jubilados. “Todos los días enfrentamos escenas traumáticas; la gente llega desesperada porque no encuentra soluciones”, comentó uno de ellos a La Voz._x000a__x000a_❗ El descontento crece también en distintas localidades del país. En Río Cuarto, se vieron largas filas de adultos mayores frente a la entidad para avanzar con el nuevo trámite que permita sostener algunos descuentos en la cobertura de medicamentos. En este marco, el Frente de Jubilados calificó la situación como un “gerontocidio”. En un documento emitido tras una reunión de sus integrantes, la organización rechazó categóricamente las medidas de recorte que afectan a 73.000 jubilados en la región, de los cuales el 60 % está en situación de vulnerabilidad. Además, denunciaron la falta de información y las dificultades que enfrentan los adultos mayores para realizar los trámites online exigidos por el PAMI. “Estamos siendo testigos de un abandono sistemático que pone en riesgo la vida de miles de personas”, expresaron en el texto._x000a__x000a_💥 La crisis desatada por los recortes en la cobertura de medicamentos ha generado escenas de tensión y reclamos en distintas ciudades del país, mientras los jubilados y sus organizaciones continúan exigiendo respuestas concretas para garantizar el acceso a la salud._x000a__x000a_#CrisisPAMI #Jubilados #Recortes"/>
    <s v="https://www.instagram.com/p/DDM4carujNf/"/>
    <x v="1"/>
    <n v="0"/>
    <x v="399"/>
    <x v="5"/>
    <x v="398"/>
    <n v="46495"/>
    <n v="36540"/>
    <n v="813"/>
    <n v="371"/>
    <n v="50"/>
    <n v="49"/>
    <n v="11"/>
    <n v="1283"/>
    <n v="3.5112205801861002E-2"/>
    <n v="11"/>
  </r>
  <r>
    <s v="18091769827502980"/>
    <s v="🚌 Los flamantes colectivos con combustión a GNC comenzaron a prestar servicio en la ciudad de Córdoba en las líneas A1, B1 y C1 correspondientes a la empresa TAMSE. Son 20 vehículos, los primeros en su tipo en la provincia, que fueron fabricados íntegramente en la ciudad capital en la planta de barrio Ferreyra de la marca Iveco._x000a__x000a_✅ Las unidades funcionan con GNC, una energía más limpia y amigable con el ambiente: disminuye las emisiones de carbono y gases de efecto invernadero y reduce significativamente la contaminación sonora, con un andar mucho más sigiloso. Su autonomía es de 350 kilómetros, lo que les permite realizar el servicio del día y la posterior recarga en la estación YPF de TAMSE. Recargar los tubos de GNC demora unos 30 minutos, ya que sus tamaños es mucho mayor al de los tradicionales._x000a__x000a_🔎 Cada bondi posee casi 13 metros de largo y una capacidad aproximada para 90 pasajeros por unidad, incluyendo dos espacios específicos destinados a personas que se movilizan con sillas de rueda._x000a__x000a_📌 Desde el abandono prematuro de la empresa Ersa el pasado marzo, la Municipalidad de Córdoba, a través de Tamse, junto a Coniferal, incorporaron 170 colectivos 0 km al sistema de transporte y 244 en total, contabilizando las unidades rojas reparadas que se encontraban fuera de funcionamiento._x000a__x000a_#Cuchá #Transporte #GNC"/>
    <s v="https://www.instagram.com/p/DDNulzYuTPM/"/>
    <x v="1"/>
    <n v="0"/>
    <x v="399"/>
    <x v="5"/>
    <x v="399"/>
    <n v="6801"/>
    <n v="5136"/>
    <n v="377"/>
    <n v="11"/>
    <n v="1"/>
    <n v="6"/>
    <m/>
    <n v="395"/>
    <n v="7.6908099688473494E-2"/>
    <n v="19"/>
  </r>
  <r>
    <s v="18042074872984880"/>
    <s v="Desde este viernes hasta el lunes, la Plaza de la Intendencia se convierte en el escenario de una propuesta que une creatividad y sustentabilidad. Se trata de la feria “Sin Desperdicio”, la cual ofrece ropa vintage, customizada y suprareciclada, además de shows en vivo y una amplia variedad de opciones gastronómicas. ♻️_x000a__x000a_👗 Cabe resaltar que en los stands se destaca el trabajo de trabajadores y trabajadoras de la economía popular, diseñadores locales independientes, cooperativas y emprendedores que apuestan al reciclaje y a la producción responsable. _x000a__x000a_🎄 El lunes al atardecer, la feria concluye con el encendido del árbol de navidad de 16 metros, construido íntegramente con materiales recuperados por los Centros Verdes de la ciudad. La protagonista de este año son los materiales reciclados de hojalata y derivados. _x000a__x000a_🎁 Además se podrá participar del Ecocanje, llevando tus residuos secos podés llevarte adornos y juguetes hechos de plástico reciclado._x000a__x000a_🕓 Horario y ubicación_x000a_La feria estará abierta de 16:00 a 21:00 en la Plaza de la Intendencia, con entrada libre y gratuita ✨_x000a__x000a_#Cuchá_x000a__x000a_#NavidadCircular #SinDesperdicio #CórdobaSustentable #EconomíaCircular"/>
    <s v="https://www.instagram.com/p/DDPH88XxS8P/"/>
    <x v="1"/>
    <n v="0"/>
    <x v="400"/>
    <x v="6"/>
    <x v="400"/>
    <n v="6579"/>
    <n v="5185"/>
    <n v="280"/>
    <n v="94"/>
    <n v="4"/>
    <n v="12"/>
    <n v="12"/>
    <n v="390"/>
    <n v="7.5216972034715501E-2"/>
    <n v="8"/>
  </r>
  <r>
    <s v="17934123809843090"/>
    <s v="Este domingo 8 de diciembre, coincidiendo con el Día de la Virgen, Radio María comienza los festejos por sus treinta años con el festival &quot;Le Cantamos a la Esperanza&quot;, en la explanada de la Catedral de Córdoba. Con entrada gratuita, desde las 20hs se podrá disfrutar del humor de Doña Jovita y la presentación de Nahuel Pennisi._x000a__x000a_La historia de la Obra de María comienza en los 90', con la inauguración de Radio Encuentro en la ciudad de Córdoba, una emisora que funcionaba de manera modesta en un garaje. Tiempo después, Radio Encuentro se convertiría en Radio María Argentina, iniciando así su misión de evangelización y servicio a través de los medios de comunicación. _x000a__x000a_En 1998 se instaló la primera emisora fuera de Córdoba, más precisamente en Catamarca. A medida que la obra crecía, también lo hacía su compromiso con los más necesitados. En 2001, en el contexto de la grave crisis social y económica, nació la Asociación Civil Hombre Nuevo, que inició el Comedor San José, destinado a asistir a las personas en situación de calle. El proyecto se amplió rápidamente, dando lugar al programa Peregrinos y al hogar El Buen Samaritano. Estos primeros gestos de caridad no solo marcaron el comienzo de un compromiso con los más pobres, sino que también iniciaron una red de proyectos de asistencia social que siguen vigentes hoy.  Fue en esos primeros años del 2000 que la Obra de María emprendió un camino de discernimiento espiritual guiado por el Padre Ángel Rossi, ahora Cardenal y Arzobispo de Córdoba._x000a__x000a_En 2007, Radio María trasladó su sede principal al centro de la ciudad de Córdoba y en 2009 alcanzó la emisora número 100 de la red con la de Villa Madero (Buenos Aires)._x000a__x000a_En los últimos años la actividad no disminuyó. Durante 2020 se lanzó el Centro Mariano de Investigación Social “CEMAIS”, mientras que en 2023 arrancó la transmisión audiovisual de Radio María TV. Hoy la Obra de María cuenta con 276 emisoras en red y los canales de televisión que incorporan la señal de Radio María TV, y está presente en 10 provincias con proyectos como “Belén Nazaret”, “la Red de Merenderos”, “Alabado seas”, “El Buen Samaritano”, el Instituto “San Juan Pablo II”, y la “Misión Rural”._x000a__x000a_#Cuchá"/>
    <s v="https://www.instagram.com/p/DDQWGW_OtwG/"/>
    <x v="1"/>
    <n v="0"/>
    <x v="400"/>
    <x v="6"/>
    <x v="103"/>
    <n v="4105"/>
    <n v="3216"/>
    <n v="48"/>
    <n v="9"/>
    <n v="0"/>
    <n v="0"/>
    <m/>
    <n v="57"/>
    <n v="1.77238805970149E-2"/>
    <n v="19"/>
  </r>
  <r>
    <s v="18128697406391500"/>
    <s v="🔎 Una gran polémica envuelve a la designación del nuevo titular del ARCA (ex AFIP), Juan Pazo, a quien se le han descubierto seis cuentas offshore en Panamá, un departamento de lujo en Miami sin declarar, al igual que varias sociedades (también sin declarar) en Estados Unidos._x000a__x000a_📌 Juan Pazo es una de las manos derechas del ministro &quot;Toto&quot; Caputo, hasta ahora se desempeñaba como secretario coordinador del Ministerio de Producción. Con más de un año en el gobierno actual, todavía no presentó su declaración jurada ante la Oficina Anticorrupción._x000a__x000a_ℹ️ Pazo también fue funcionario de Mauricio Macri en la Unidad de Información Financiera (UIF). Desde entonces ya arrastra problemas con su declaración jurada por ser dueño de una compañía en Estados Unidos creada para adquirir un departamento en Miami que nunca figuró en las declaraciones juradas. _x000a__x000a_☑️ Además, en las investigaciones se encontró que Pazo tiene seis sociedades en Panamá. Según la documentación que mostró, es secretario de Rapsodia Licensing Inc. una offshore presidida por su esposa, Josefina Helguera, y que también integran Mario Fabián Papini, tesorero Sociedad Rural Argentina, y Diego Javier Zafori, director de legales del Grupo de Narváez. Esas mismas autoridades se repiten en Rapsodia Méximo Inversora SA, Rapsodia Chile Inversora. Pazo también es secretario en Rapsodia Colombia inversora S.A. y Rapsodia Brasil inversora S.A. Estas sociedades offshore comparten directorio con las anteriores, aunque aquí el vicepresidente no es el tesorero de la Sociedad Rural Argentina, sino Fernando Martín Minaudo, presidente del Grupo de Narváez._x000a__x000a_#Cuchá"/>
    <s v="https://www.instagram.com/p/DDXEQUHullw/"/>
    <x v="1"/>
    <n v="0"/>
    <x v="401"/>
    <x v="2"/>
    <x v="71"/>
    <n v="10808"/>
    <n v="8378"/>
    <n v="361"/>
    <n v="69"/>
    <n v="17"/>
    <n v="32"/>
    <n v="1"/>
    <n v="479"/>
    <n v="5.71735497732156E-2"/>
    <n v="10"/>
  </r>
  <r>
    <s v="18039579911518080"/>
    <s v="El Gobierno del presidente Javier Milei oficializa una polémica medida: ahora, a partir de los 18 años, se puede adquirir, portar y usar armas de fuego en el país. Esta decisión, argumentada como una &quot;armonización&quot; con el Código Civil y Comercial, modifica la Ley Nacional de Armas y Explosivos, que antes fijaba el límite en 21 años. 📣_x000a__x000a_🔫 El Decreto 1081/2024, publicado este 10 de diciembre, lleva la firma de Javier Milei, Guillermo Franco y Patricia Bullrich, el cual elimina el requisito de tener 21 años para ser considerado un legítimo usuario de armas. Este cambio ha generado preocupación en diversos sectores por el impacto que podría tener en la seguridad pública._x000a__x000a_📝 Desde el gobierno subrayan que esta modificación no altera los demás requisitos y controles establecidos por la Agencia Nacional de Materiales Controlados (ANMAC), organismo encargado de regular la tenencia y portación de armas en el país._x000a__x000a_🔍 Desde diversos sectores de la sociedad,  alertan sobre los riesgos de habilitar a jóvenes de 18 años a portar armas de fuego en un contexto social ya marcado por la violencia. _x000a__x000a_#Cuchá_x000a_#portaciondearmas #cordoba #argentina"/>
    <s v="https://www.instagram.com/p/DDagHRDxBys/"/>
    <x v="1"/>
    <n v="0"/>
    <x v="402"/>
    <x v="3"/>
    <x v="231"/>
    <n v="4122"/>
    <n v="3054"/>
    <n v="54"/>
    <n v="6"/>
    <n v="6"/>
    <n v="1"/>
    <m/>
    <n v="67"/>
    <n v="2.1938441388343201E-2"/>
    <n v="18"/>
  </r>
  <r>
    <s v="18017203283394760"/>
    <s v="📊 El 57,9% de las familias cordobesas no pudo acceder a los alimentos básicos en noviembre. Según un informe del Instituto de Estadísticas y Tendencias Sociales y Económicas (IETSE), casi 6 de cada 10 hogares quedaron por debajo del umbral de indigencia._x000a__x000a_❗Estos números reflejan el impacto de una inflación acumulada del 124% en lo que va del año. El costo de la Canasta Básica Alimentaria para una familia tipo fue de $670.912 en noviembre, mientras que la Canasta Básica Total alcanzó $1.247.542._x000a__x000a_📣 Los datos también revelaron que el 19,5% de las familias se quedó sin alimentos en algún momento del mes, mientras que el 48,4% debió suspender alguna ingesta diaria, como desayuno, almuerzo, merienda o cena. Además, en el 10,8% de los hogares, algún integrante solo pudo comer una vez al día o incluso pasó un día entero sin alimentos._x000a__x000a_✨ Nota completa en 👉 cucha.com.ar_x000a__x000a_📉 #CrisisAlimentaria #Inflación #Córdoba #CanastaBásica #EconomíaFamiliar #SituaciónSocial #InformeEconómico"/>
    <s v="https://www.instagram.com/p/DDdHZA8uVDu/"/>
    <x v="0"/>
    <n v="0"/>
    <x v="403"/>
    <x v="4"/>
    <x v="312"/>
    <n v="8143"/>
    <n v="5003"/>
    <n v="289"/>
    <n v="29"/>
    <n v="23"/>
    <n v="24"/>
    <n v="2"/>
    <n v="365"/>
    <n v="7.2956226264241503E-2"/>
    <n v="18"/>
  </r>
  <r>
    <s v="17843467809381080"/>
    <s v="📝 A través del Decreto 1083/24, el Gobierno Nacional derogó una norma del 2021 que prorrogaba la emergencia “en materia de posesión y propiedad de las tierras que tradicionalmente ocupan las comunidades indígenas originarias”, lo que habilita el desalojo de tierras ocupadas por comunidades originarias._x000a__x000a_🔎 Esta norma significaba la protección legal con la que contaban los pueblos indígenas para frenar los desalojos de sus territorios. La resolución contradice el artículo 75 de la Constitución, que reconoce “la preexistencia étnica” de los pueblos originarios y garantiza “la posesión y propiedad comunitaria de las tierras que tradicionalmente ocupan”._x000a__x000a_💬 “El DNU 1083/24 firmado hoy por el presidente #JavierMilei y su gabinete pone fin a una lesión al derecho de propiedad que arrastrábamos desde 2006”, afirmó el ministro de Desregulación y Transformación del Estado, Federico Sturzenegger._x000a__x000a_ℹ️ Con este decreto, no sólo se puso fin a esta situación de excepcionalidad, sino que además se habilitó el desalojo. Se trata de un nuevo avance contra otra de las minorías vulnerables del país._x000a__x000a_📌 Actualmente, hay identificadas en todo el país al menos 254 disputas territoriales._x000a__x000a_🗯️ Desde el Parlamento de Naciones, Pueblos y Comunidades indígenas de Jujuy anticiparon que van a &quot;defender el territorio con ley o sin ley&quot;. &quot;Esta es una nueva acción de genocidio, etnocidio, ecocidio, que se constituye como un delito de lesa humanidad, violentando y avasallando los derechos de la madre tierra, el territorio y las naciones indígenas que habitamos estos territorios desde tiempos inmemorables&quot;, expresaron en un comunicado._x000a__x000a_✅ Los considerandos del decreto son más que provocadores. Aducen caprichosamente que la vigencia de los derechos garantizados por esa ley genera “inseguridad jurídica” y causa “una grave afectación al derecho de propiedad de los legítimos dueños” que, claro está, para el Gobierno no son los pueblos indígenas._x000a__x000a_#Cuchá #PueblosOriginarios #ComunidadesOriginarias #PueblosIndígenas #Indígenas #Cultura #Sociedad #Actualidad"/>
    <s v="https://www.instagram.com/p/DDcRRP8xkYd/"/>
    <x v="1"/>
    <n v="0"/>
    <x v="403"/>
    <x v="4"/>
    <x v="16"/>
    <n v="3783"/>
    <n v="3028"/>
    <n v="99"/>
    <n v="28"/>
    <n v="6"/>
    <n v="6"/>
    <m/>
    <n v="139"/>
    <n v="4.5904887714663098E-2"/>
    <n v="10"/>
  </r>
  <r>
    <s v="17951520263896160"/>
    <s v="📣 El medio cooperativo @enfantterrible.info despide el 2024 con la tercera edición de la fiesta &quot;Noche Buena en un Mundo Terrible&quot;. Un evento que busca cerrar el año con un brindis colectivo para celebrar la cultura underground cordobesa. Será mañana viernes 13 de diciembre, a partir de las 23 hs, en 990 Arte Club (Bv. Los Andes 337)._x000a__x000a_🎶 En esta edición actuarán Tranki Punki, ROBIDÚ y Dj Kriter. Con más de diez años de trayectoria, Tranki Panki ha logrado consolidarse como una de las bandas más destacadas de la escena cordobesa, fusionando punk, ska, rock alternativo y otros sonidos. Por su parte, Valentín Robidú, se hará presente con un universo sonoro donde los poemas electrónicos encuentran su pulso en beats de tech house y latin house. Finalmente, Kriter ha trazado un camino ascendente en el mundo de la música electrónica, con una versatilidad que trasciende géneros._x000a__x000a_✅ “Un Mundo Terrible” tiene por objetivo ir más allá de las redes sociales y ofrecer un espacio de encuentro cara a cara con su comunidad. En su primera edición fue de lectura performática disidente, mientras que en la segunda, la cultura de barrio se tomó el escenario con  “Las Insurrectas: cultura de barrio&quot;. Las entradas para esta edición se pueden adquirir en puerta o a través de este link 👉🏻 https://wa.me/message/5BCNI4HQXUCAC1._x000a__x000a_📲 Enfant Terrible es un medio de comunicación digital cordobés que nació en 2018 y se autogestionan, organizados como una cooperativa de trabajo. A su alrededor han generado una comunidad para sostenerse mes a mes con aportes y la organización de distintas actividades. _x000a__x000a_#Cuchá"/>
    <s v="https://www.instagram.com/p/DDfuR1Ju2SN/"/>
    <x v="1"/>
    <n v="0"/>
    <x v="404"/>
    <x v="5"/>
    <x v="401"/>
    <n v="5415"/>
    <n v="4120"/>
    <n v="195"/>
    <n v="14"/>
    <n v="4"/>
    <n v="4"/>
    <m/>
    <n v="217"/>
    <n v="5.26699029126214E-2"/>
    <n v="18"/>
  </r>
  <r>
    <s v="18063072268833920"/>
    <s v="Un grupo de jóvenes del Instituto Técnico Salesiano Villada de Córdoba desarrolló “Vaid”, un software gratuito destinado a  la gestión de organizaciones sin fines de lucro. 🙌 ✨_x000a__x000a_👉Inspirados por referentes como la Cruz Roja y la Fundación Vicentina, los estudiantes trabajaron con distintas organizaciones para entender sus necesidades reales. El resultado: una plataforma intuitiva y eficiente que, en pruebas piloto, logró reducir un 30% los errores administrativos y ahorrar un 40% del tiempo dedicado a tareas operativas. “Queremos que las instituciones se concentren en su misión principal, sin preocuparse por costos o tecnología”, afirman los alumnos._x000a__x000a_📊 Vaid es una plataforma integral diseñada específicamente para optimizar y centralizar la gestión de recursos humanos, tareas, inventarios, eventos y operaciones financieras. _x000a__x000a_✔ ️ Cabe resaltar que el software es completamente gratuito,  ya que su misión es potenciar el trabajo de las organizaciones solidarias, eliminando preocupaciones por costos o complejidades tecnológicas._x000a__x000a_#Cucha_x000a__x000a_#Escuelas #secundario #córdoba #software"/>
    <s v="https://www.instagram.com/p/DDekCQER3_B/"/>
    <x v="0"/>
    <n v="0"/>
    <x v="404"/>
    <x v="5"/>
    <x v="248"/>
    <n v="5038"/>
    <n v="3466"/>
    <n v="146"/>
    <n v="47"/>
    <n v="4"/>
    <n v="28"/>
    <n v="6"/>
    <n v="225"/>
    <n v="6.4916330063473804E-2"/>
    <n v="8"/>
  </r>
  <r>
    <s v="17951212418876930"/>
    <s v="El Museo de Ciencias Interactivo, de la Facultad de Ciencias Químicas (UNC), presentó una novedosa propuesta: cuatro kits de juegos y experimentos destinados a toda la familia, para reconocer y explorar las propiedades fisicoquímicas del mundo que nos rodea._x000a__x000a_Los juegos y experimentos fueron creados por el equipo del museo universitario y los precios de los kits van desde $4.000 hasta $20 mil. En la Tienda MCI se pueden conocer las características, los componentes y el propósito científico de cada propuesta. A su vez, en el canal YouTube, las y los integrantes del Club de Ciencias ofrecen videos explicativos con datos curiosos e instrucciones de uso de cada juego._x000a__x000a_La serie comienza con “Slime”, un experimento para hacer una divertida composición mediante un líquido viscoso y maleable. La experiencia ayuda a conocer las propiedades de los polímeros, grandes moléculas formadas por unidades más pequeñas._x000a__x000a_Otra opción es “Colores MCI”, ideal para desarrollar tres experiencias científicas diferentes y poner en juego conocimientos sobre capilaridad, propiedades del agua y separación de mezclas._x000a__x000a_“Ciencia MCI” es el kit más completo. Incluye las actividades de “Slime” y “Colores”. A su vez, cuenta con gradilla, tubos de Khan y pipetas Pasteur para armar un laboratorio propio en casa y aprender sobre polímeros, capilaridad y propiedades del agua._x000a__x000a_La última novedad es “Héroes o villanos”, un original juego de memoria que permite descubrir los usos buenos y no tan buenos de los elementos químicos._x000a__x000a_El proceso de compra se inicia de manera digital. Tenés que elegir tu kit e indicar la cantidad en este formulario electrónico 👉 https://docs.google.com/forms/d/e/1FAIpQLSdd1dB0-_x000a__x000a_Dcm5lTLXWgmJysBbXgeqPmkUTZJBVDLSXJ3duRCqA/viewform?pli=1. Una vez que el museo reciba el pedido, enviará un mail con los datos para hacer la transferencia y confirmar la compra. Luego de realizar el pago, con el comprobante de la transferencia, se retira el kit en la Biblioteca de la FCQ (avenida Haya de la Torre y Medina Allende, Ciudad Universitaria), de lunes a viernes de 8 a 18hs._x000a__x000a_Para conocer más ingresá a 👉🏻 https://www.fcq.unc.edu.ar/tienda-mci/._x000a__x000a_#Cuchá"/>
    <s v="https://www.instagram.com/p/DDhU7q1OXe4/"/>
    <x v="1"/>
    <n v="0"/>
    <x v="405"/>
    <x v="6"/>
    <x v="402"/>
    <n v="6946"/>
    <n v="5891"/>
    <n v="358"/>
    <n v="93"/>
    <n v="8"/>
    <n v="48"/>
    <n v="35"/>
    <n v="507"/>
    <n v="8.6063486674588394E-2"/>
    <n v="9"/>
  </r>
  <r>
    <s v="18053358133818200"/>
    <s v="Después de dos años, vuelve el Festival de Risas - Stand Up Comedy Vol. 2 a Córdoba con dos noches inolvidables de comedia en vivo._x000a__x000a_📅 Viernes 13 y sábado 14 de diciembre - 21:00 hs_x000a_📍 Planetario Bar (Ituzaingó 790, esq. Derqui, Nueva Córdoba)_x000a__x000a_🎙️ 16 comediantes locales se subirán al escenario para hacerte reír a carcajadas:_x000a_Danny Arzamendía, Matías Aucapiña, Silvia García, Rafa Martínez, Noe Luján, Juan Macarlupu, Ale Salvo, Tobías Culasso, Mariano Russafa, Diego Campos, Roy Di Mauro, Lu Eggel, Andy Adano, Mariano Fernández, Guille Nicolosi y Matías Marcellini._x000a__x000a_🎟️ Conseguí tus entradas anticipadas en Alpogo.com:_x000a_👉 Podés comprar un abono especial para las dos noches o entradas individuales para disfrutar de cada fecha por separado._x000a__x000a_🍸 Además, habrá barra, comida rápida, tragos y sorteos."/>
    <s v="https://www.instagram.com/p/DDhiBxJsNtf/"/>
    <x v="1"/>
    <n v="0"/>
    <x v="405"/>
    <x v="6"/>
    <x v="79"/>
    <n v="2498"/>
    <n v="1941"/>
    <n v="27"/>
    <n v="4"/>
    <n v="0"/>
    <n v="2"/>
    <m/>
    <n v="33"/>
    <n v="1.70015455950541E-2"/>
    <n v="11"/>
  </r>
  <r>
    <s v="17944615724794430"/>
    <s v="🚲 El Ente Metropolitano presentó una bicicleta eléctrica de fabricación cordobesa, desarrollada en colaboración con las firmas locales Parra y Tomaselli. El presidente del organismo, Rodrigo Fernández, informó que el vehículo está compuesto en más de un 50% por piezas locales, completándose con componentes nacionales e importados._x000a__x000a_🔋 La bicicleta será utilizada en una prueba piloto destinada a evaluar el uso de medios de transporte ecológicos en las localidades del Ente Metropolitano. Según fuentes oficiales, el modelo cuenta con un motor de 350 watts montado en la rueda trasera, batería de litio integrada al cuadro, suspensión delantera y frenos a disco en ambas ruedas. Además, permite elegir cinco niveles de asistencia al pedalear, con una autonomía de entre 30 y 70 kilómetros, según las condiciones de uso._x000a__x000a_🌿 La Municipalidad de Córdoba será la primera en recibir estas bicicletas eléctricas, que serán asignadas a la Guardia Urbana para el patrullaje en parques y espacios verdes. Fernández destacó la necesidad de políticas públicas sostenibles para mejorar la red de transporte metropolitano._x000a__x000a_🚴 Asimismo, se recordó que la ampliación de la red de ciclovías conectó a Córdoba con ciudades vecinas como Malvinas Argentinas, Estación Juárez Celman y Mi Granja, fortaleciendo un sistema de movilidad más integrado y respetuoso con el medio ambiente._x000a__x000a_#MovilidadSustentable #BicicletaEléctrica #Córdoba #EnergíaLimpia #TransporteVerde"/>
    <s v="https://www.instagram.com/p/DDpCz0bxSNG/"/>
    <x v="1"/>
    <n v="0"/>
    <x v="406"/>
    <x v="2"/>
    <x v="346"/>
    <n v="5818"/>
    <n v="4597"/>
    <n v="233"/>
    <n v="14"/>
    <n v="1"/>
    <n v="10"/>
    <m/>
    <n v="258"/>
    <n v="5.6123558842723499E-2"/>
    <n v="9"/>
  </r>
  <r>
    <s v="18027531815608992"/>
    <s v="🎓 La UNC entregó certificados a 2.035 egresados de la Escuela de Oficios en una ceremonia realizada en la Sala de las Américas del Pabellón Argentina. El programa incluyó 34 cursos de formación laboral gratuita en áreas como informática, construcción y gestión comercial._x000a__x000a_👩‍🔧 El 40% de los egresados fueron mujeres, muchas de ellas capacitadas en oficios tradicionalmente masculinos como herrería, albañilería e instalaciones eléctricas. Esta cifra refleja una mayor participación femenina en sectores técnicos._x000a__x000a_📚 Entre los cursos más solicitados estuvieron los relacionados con informática y nuevas tecnologías. Además, 80 estudiantes obtuvieron su certificación como gasistas, habilitándolos para gestionar su matrícula profesional._x000a__x000a_🏫 Desde la UNC resaltaron la importancia de la formación continua y la inserción laboral a través de programas de capacitación gratuita, destacando el impacto social y económico que generan en la provincia._x000a__x000a_📱 Nota completa en 👉 cucha.com.ar ✨_x000a__x000a_#EscuelaDeOficios #UNC #CapacitaciónLaboral #EducaciónGratuita"/>
    <s v="https://www.instagram.com/p/DDsiSV3R6jd/"/>
    <x v="1"/>
    <n v="0"/>
    <x v="407"/>
    <x v="3"/>
    <x v="266"/>
    <n v="3680"/>
    <n v="2776"/>
    <n v="140"/>
    <n v="0"/>
    <n v="1"/>
    <n v="2"/>
    <m/>
    <n v="143"/>
    <n v="5.1512968299711803E-2"/>
    <n v="18"/>
  </r>
  <r>
    <s v="18054690352789800"/>
    <s v="🎉 El  taller de escritura creativa El Brote cierra su año con una &quot;Fiesta Poética&quot;, una noche de lecturas, presentación de fanzines, teatro, feria de libros, performances y más. La cita es este viernes 20 de diciembre desde las 20hs en ADIUC (AV. Haya de la Torre - Ciudad Universitaria) con entrada libre y gratuita._x000a__x000a_🎵 La velada estará musicalizada por la Dj @lara__thornton. Además, habrá una barra de comidas populares:_x000a__x000a_🫓 Arepas venezolanas de @tentacion_s_y_s_x000a_🥪 Empanadas de carne y sandwich de chola de @warmi.phayiri _x000a_🍦 Yogurt con gelatina y bombas de papa veganas_x000a_🫔 Empanadas veganas de @la.maza.morra _x000a_🌮 Tacos de @tacos_revolucion_cba _x000a__x000a_🌱 El Brote es una escuela literaria y espacio de producción cultural y editorial, radicado en la Ciudad de Córdoba, dirigido por Flor López. Con más de 40 libros publicados, cuenta con una gran comunidad de artistxs y poetxs editados a lo largo del país. De lunes a viernes, el estudio de El Brote se llena de talleres para todas las edades: clubes de lectura, escritura creativa, escritura experimental, y más._x000a__x000a_🖇️ Este año, El Brote relanza su Escuela de Verano, con una grilla variada de talleres de 6 encuentros durante enero y febrero. Toda la información y las inscripciones pueden realizarse en su perfil de Instagram @elbroteescrituracreativa._x000a__x000a_#Cuchá #ElBrote #Poesía #Córdoba #Cultura"/>
    <s v="https://www.instagram.com/p/DDwvJ57OaZm/"/>
    <x v="1"/>
    <n v="0"/>
    <x v="408"/>
    <x v="5"/>
    <x v="403"/>
    <n v="13624"/>
    <n v="9392"/>
    <n v="546"/>
    <n v="107"/>
    <n v="4"/>
    <n v="41"/>
    <n v="13"/>
    <n v="698"/>
    <n v="7.4318568994889297E-2"/>
    <n v="9"/>
  </r>
  <r>
    <s v="18049394063500472"/>
    <s v="🔥 Los sucesos del 19 y 20 de diciembre del 2001 son parte de nuestra historia más reciente: la crisis desató un levantamiento popular que terminó con la presidencia de Fernando De la Rúa, con la icónica imagen de la partida en helicóptero de la Casa Rosada. Sin embargo, previo a la renuncia, el gobierno de la Alianza sostuvo una brutal represión contra los manifestantes que dejó un saldo de 39 muertos y cientos de heridos._x000a__x000a_🔴 En Córdoba fueron tres las víctimas fatales: Sergio Miguel Ferreira de 20 años, Sergio Pedernera de 16 y David Ernesto Moreno de tan solo 13 años. David vivía en barrio Villa 9 de Julio, en el noroeste de la ciudad de Córdoba. Había salido de su casa para jugar en la pelopincho de un amigo. Esa tarde, un grupo de vecinos comenzó a reunirse frente al supermercado que estaba a tres cuadras de la casa, creyendo que entregarían bolsones con alimentos. David fue con su amigo por curiosidad. Apareció la Guardia de Infantería de la policía y se produjo la represión, pero entre las balas de goma también se dispararon de plomo. Cinco de esos proyectiles hicieron impacto en la pequeña humanidad de David, uno de ellos, mortal, le dio en la nuca cuando huía._x000a__x000a_⚖️ La investigación judicial fue lenta. El principal acusado fue el policía Hugo Cánovas Badra, quien fue detenido y liberado en dos ocasiones. En 2009 la causa fue elevada a juicio y la Cámara 1ª del Crimen tardó siete años en realizar el debate oral, al que llegaron acusados Cánovas Badra, por el homicidio, y las policías Daniela Alejandra Adán y Laura Estela Freire, por falso testimonio._x000a__x000a_📅 El 25 de julio de 2017 fueron finalmente condenados: Cánovas Badra a 12 años y ocho meses de prisión por homicidio simple y lesiones graves, ambos delitos agravados por el uso de arma de fuego. Y también Adán, a dos años de prisión en suspenso. Freire terminó absuelta._x000a__x000a_🌹 En el lugar de los hechos se erige un monolito que recuerda a David. Cada año, su familia lleva flores en su memoria._x000a__x000a_#Cuchá"/>
    <s v="https://www.instagram.com/p/DD0V3YXvMTE/"/>
    <x v="1"/>
    <n v="0"/>
    <x v="409"/>
    <x v="6"/>
    <x v="93"/>
    <n v="6736"/>
    <n v="5337"/>
    <n v="255"/>
    <n v="16"/>
    <n v="6"/>
    <n v="8"/>
    <n v="2"/>
    <n v="285"/>
    <n v="5.3400786958965697E-2"/>
    <n v="19"/>
  </r>
  <r>
    <s v="17860987677246040"/>
    <s v="📢 Estela de Carlotto, titular de Abuelas de Plaza de Mayo, presentó un informe que detalla los impactos negativos de las políticas implementadas por el gobierno de Javier Milei en materia de memoria, verdad y justicia. El documento advierte sobre el desfinanciamiento de organismos clave y el desmantelamiento de programas esenciales._x000a__x000a_📄 El informe denuncia recortes significativos a la Comisión Nacional por el Derecho a la Identidad (Conadi) y al Banco Nacional de Datos Genéticos (BNDG), afectando la búsqueda de personas apropiadas durante la dictadura militar. Además, menciona la derogación del decreto que sostenía la Unidad Especial de Investigación (UEI) de la Conadi, poniendo en riesgo miles de investigaciones._x000a__x000a_🗣️ Durante la presentación en la Casa por la Identidad del Espacio Memoria y Derechos Humanos (ex ESMA), Carlotto hizo un llamado a la comunidad internacional para que intervenga y evite un mayor retroceso en derechos humanos. &quot;Es fundamental defender los valores democráticos que tanto nos costó conseguir&quot;, afirmó._x000a__x000a_✊ Claudia Poblete, nieta restituida e integrante de la comisión directiva de Abuelas, destacó que la institución debe redoblar esfuerzos para continuar su misión. Carolina Villella, coordinadora del equipo jurídico, alertó sobre el debilitamiento institucional y el impacto en la búsqueda de personas apropiadas durante el terrorismo de Estado._x000a__x000a_🔍 Abuelas de Plaza de Mayo aún busca a más de 300 nietos y nietas. Frente a un panorama adverso, reafirma su compromiso histórico con la memoria, la verdad y la justicia, apelando a la solidaridad nacional e internacional para evitar que se erosionen conquistas democráticas esenciales._x000a__x000a_#MemoriaVerdadYJusticia #DerechosHumanos #AbuelasDePlazaDeMayo #Argentina"/>
    <s v="https://www.instagram.com/p/DDzVJIlxxCt/"/>
    <x v="0"/>
    <n v="0"/>
    <x v="409"/>
    <x v="6"/>
    <x v="162"/>
    <n v="4353"/>
    <n v="2867"/>
    <n v="187"/>
    <n v="1"/>
    <n v="13"/>
    <n v="1"/>
    <m/>
    <n v="202"/>
    <n v="7.0456923613533298E-2"/>
    <n v="9"/>
  </r>
  <r>
    <s v="18029320496575600"/>
    <s v="✨ En el corazón de Alberdi, la emblemática exCervecería Córdoba abrirá sus puertas este 24 de diciembre para celebrar la primera edición de &quot;Navidad Digna&quot;, una cena gratuita organizada por el Centro Vecinal Alberdi y la Red Pueblo Alberdi. A partir de las 21 horas, vecinos y vecinas podrán compartir una noche de unión, solidaridad y comunidad._x000a__x000a_🍴 Esta iniciativa está dirigida a personas que se encuentren solas, no puedan acceder a una cena navideña o simplemente deseen ser parte de un encuentro colectivo que busca rescatar valores como la empatía y la construcción comunitaria. Además, quienes deseen colaborar pueden sumarse como voluntarios o contribuir con donaciones de alimentos, productos navideños y bebidas sin alcohol._x000a__x000a_🏛️ &quot;Navidad Digna&quot; trasciende el gesto de ofrecer una cena, aseguran desde la organización. Es un compromiso por reforzar los vínculos barriales en un contexto de crisis económica. Desde el Centro Vecinal destacan: &quot;La dignidad no se limita a brindar un plato de comida, también implica cultivar la alegría y el sentido de pertenencia a una comunidad&quot;._x000a__x000a_🫴🏼 DONÁ Y SUMÁ TU APORTE_x000a_Estamos recolectando:_x000a_🍗 Pollos_x000a_🥗 Aderezos y productos navideños (budines, pan dulce, turrones)_x000a_🔥 Leña, carbón_x000a_🥤 Bebidas sin alcohol_x000a__x000a_📍 ¿Dónde donar?_x000a_En la sede del Centro Vecinal Alberdi (Cristóbal de Aguilar 1890), de lunes a viernes de 16:00 a 20:00._x000a__x000a_💳 También podés colaborar por transferencia al alias:_x000a_centrovecinalalberdi_x000a_CBU: 0200912801000003117083_x000a__x000a_#NavidadDigna #Solidaridad #Alberdi #Córdoba #Nochebuena #CenaGratuita #Comunidad #UniónBarrial"/>
    <s v="https://www.instagram.com/p/DD7PrzziGlV/"/>
    <x v="1"/>
    <n v="0"/>
    <x v="410"/>
    <x v="2"/>
    <x v="404"/>
    <n v="12675"/>
    <n v="10503"/>
    <n v="480"/>
    <n v="72"/>
    <n v="5"/>
    <n v="11"/>
    <n v="6"/>
    <n v="568"/>
    <n v="5.4079786727601602E-2"/>
    <n v="11"/>
  </r>
  <r>
    <s v="18386497753103048"/>
    <s v="🏆 En una noche cargada de emociones, José “Maligno” Torres se consagró como el ganador del Cóndor de Oro 2024, el máximo galardón otorgado por la Agencia Córdoba Deportes. Se trató de la 24° edición de los Premios Cóndor, que reconoce a los #deportistas, dirigentes, #clubes y otras figuras del ámbito deportivo de #Córdoba. 🚴‍♂️_x000a__x000a_🎉 Durante la velada también se entregaron los Cóndor de Plata en 18 rubros, y hubo un reconocimiento especial para los atletas que participaron en los #JuegosOlímpicos y #Paralímpicos de #París2024._x000a__x000a_🗳️ En esta edición, se otorgó por primera vez el “Cóndor de la Gente”, votado a través de redes sociales. La deportista elegida fue Maitena Ardiles, subcampeona sudamericana 2024 de parakarate, quien luego de recibir el premio se mostró muy emocionada junto a su familia._x000a__x000a_#Cuchá #PremiosCóndor #Deportes #Atletismo #MalignoTorres #Maligno #cordoba #cordobeses"/>
    <s v="https://www.instagram.com/reel/DD65vJeRn8S/"/>
    <x v="2"/>
    <n v="41"/>
    <x v="410"/>
    <x v="2"/>
    <x v="405"/>
    <n v="2547"/>
    <n v="1900"/>
    <n v="52"/>
    <n v="1"/>
    <n v="0"/>
    <n v="0"/>
    <m/>
    <n v="53"/>
    <n v="2.7894736842105299E-2"/>
    <n v="8"/>
  </r>
  <r>
    <s v="18065034514663880"/>
    <s v="🌄 La Cascada Escondida, ubicada en La Cumbrecita, Córdoba, es un destino ideal para quienes disfrutan del trekking. El recorrido, de ida y vuelta, tiene 8,5 kilómetros y permite explorar paisajes serranos, atravesar arroyos y llegar a un salto de agua de 22 metros, oculto entre las montañas._x000a__x000a_⛰️ El punto de partida es el puente de ingreso al pueblo. Desde allí, el sendero está bien señalizado y pasa por puntos destacados como el Mirador El Peñal y el Vallecito del Abedul, un lugar recomendado para hacer una pausa. La caminata incluye tramos con pendientes pronunciadas y pasos entre rocas, lo que puede representar un desafío para algunos visitantes._x000a__x000a_📍 Es importante llevar ropa y calzado adecuados, agua, y protector solar. Además, se solicita respetar los senderos habilitados para preservar el entorno natural._x000a__x000a_👉 Más información en cuchá.com.ar_x000a__x000a_#Trekking #LaCumbrecita #CascadaEscondida #Aventura #Naturaleza #Senderismo"/>
    <s v="https://www.instagram.com/p/DEDvvOSt6HM/"/>
    <x v="0"/>
    <n v="0"/>
    <x v="411"/>
    <x v="5"/>
    <x v="181"/>
    <n v="9187"/>
    <n v="6039"/>
    <n v="240"/>
    <n v="48"/>
    <n v="1"/>
    <n v="68"/>
    <n v="3"/>
    <n v="357"/>
    <n v="5.91157476403378E-2"/>
    <n v="18"/>
  </r>
  <r>
    <s v="18041170532351000"/>
    <s v="📢 Abuelas de Plaza de Mayo anunció la restitución del nieto 138. Un nuevo paso en la lucha por la memoria, la verdad y la justicia_x000a__x000a_🗓️ La conferencia de prensa se realizará hoy a las 14hs en el auditorio de la Casa por la Identidad del Espacio Memoria y Derechos Humanos (Ex ESMA). Desde allí, Abuelas compartirá más detalles sobre este emotivo hallazgo que marca el camino en defensa de los derechos humanos._x000a__x000a_Si tenés dudas sobre tu identidad, podés comunicarte con Abuelas de Plaza de Mayo  al 1143840983 o ingresar a la web abuelas.org.ar ❤️ _x000a__x000a_#Cuchá_x000a_#Nieto138 #MemoriaVerdadYJusticia #AbuelasDePlazaDeMayo #DerechosHumanos"/>
    <s v="https://www.instagram.com/p/DEFk-xZRdMO/"/>
    <x v="1"/>
    <n v="0"/>
    <x v="412"/>
    <x v="6"/>
    <x v="225"/>
    <n v="5445"/>
    <n v="4332"/>
    <n v="467"/>
    <n v="27"/>
    <n v="4"/>
    <n v="4"/>
    <n v="3"/>
    <n v="502"/>
    <n v="0.11588180978762699"/>
    <n v="11"/>
  </r>
  <r>
    <s v="17952944030863560"/>
    <s v="El 30 de diciembre de 2004, la tragedia de Cromañón marcó un antes y un después en la historia argentina. Lo que comenzó como un recital de la banda Callejeros terminó convirtiéndose en una noche de horror que dejó 194 muertos y más de 1.400 heridos._x000a__x000a_Durante el show, una bengala encendida desde el público impactó en el techo del boliche República Cromañón, ubicado en el barrio porteño de Once. El techo estaba cubierto con poliuretano, un material inflamable que, al quemarse, liberó gases tóxicos que provocaron asfixia en la mayoría de las víctimas. A esto se sumaron salidas de emergencia bloqueadas y la falta de controles de seguridad adecuados._x000a__x000a_La tragedia expuso graves fallas estructurales: corrupción en las inspecciones municipales, negligencia de los responsables del lugar y una cultura de riesgo asociada al uso de pirotecnia en recitales. Aunque la banda Callejeros había pedido no usar bengalas, el mensaje no logró calar en un público acostumbrado a esta práctica._x000a__x000a_Las condenas llegaron años después. Omar Chabán, gerente del local, y Diego Argañaraz, manager de Callejeros, fueron condenados junto a varios funcionarios públicos por sus responsabilidades en el hecho. Sin embargo, muchas familias de las víctimas consideraron insuficientes las sentencias._x000a__x000a_Hoy, 20 años después, Cromañón es recordado como un símbolo de lo que nunca debe volver a suceder. En 2022, el local fue declarado sitio de memoria para homenajear a las víctimas y generar conciencia sobre la seguridad en espacios públicos._x000a__x000a_Además, series y documentales mantienen viva la memoria de esta tragedia, como la reciente producción de 2024 que aborda las consecuencias sociales y emocionales del incendio._x000a__x000a_Cada 30 de diciembre, familiares y sobrevivientes se reúnen en Plaza Once para recordar y exigir justicia. A dos décadas, la frase &quot;ni las bengalas ni el rock and roll&quot; sigue resonando como un llamado a la reflexión y la acción._x000a__x000a_#Cromañón #Cromañón #MemoriaActiva #Justicia #RockArgentino #Seguridad"/>
    <s v="https://www.instagram.com/p/DEM9JFKOT6V/"/>
    <x v="1"/>
    <n v="0"/>
    <x v="413"/>
    <x v="2"/>
    <x v="292"/>
    <n v="7063"/>
    <n v="5830"/>
    <n v="220"/>
    <n v="12"/>
    <n v="0"/>
    <n v="6"/>
    <m/>
    <n v="238"/>
    <n v="4.0823327615780398E-2"/>
    <n v="8"/>
  </r>
  <r>
    <s v="17876306154236780"/>
    <s v="La Asociación Civil por la Igualdad y la Justicia creó hace dos años el sitio Discapacidad y Derechos luego de diagnosticar el alto grado de desinformación sobre los procedimientos que deben seguir las personas con discapacidad y sus familiares a la hora de reclamar o solicitar prestaciones ante organismos públicos y privados._x000a__x000a_Entre otros servicios, brinda más de 100 modelos de reclamos que se pueden descargar gratuitamente. Hoy la web tiene 1.000 visitas semanales y los usuarios destacan que los ayuda a concretar trámites y a resolver problemas._x000a__x000a_ACIJ comenzó en 2018 a realizar talleres, en los que participaron personas con discapacidad, con el fin de darles el espacio para ser escuchadas y diseñar una web que les fuera útil. En 2020 se lanzó el sitio, en donde la información se divide en 13 secciones como certificado único de discapacidad, pensiones no contributivas, terapias de habilitación, prótesis o reintegros de obras sociales y prepagas. En cada una se brinda información sobre las normativas vigentes y los organismos públicos donde asesorarse. Además, según el estado de cada trámite, señala los pasos a seguir. Por ejemplo, si se ingresa a la sección certificado único de discapacidad, tiene las siguientes opciones para saber cómo continuar: “Iniciaste tu trámite para obtener el CUD y aún no tenés respuesta”, “solicitaste el CUD y te lo negaron” o “se venció el CUD y no te lo renovaron”._x000a__x000a_Por otra parte, Discapacidad y Derechos incluye más de 100 modelos de reclamo que sirven para presentar ante distintos organismos y se pueden descargar. “Así, las personas cuentan con herramientas concretas para formalizar sus reclamos, lo que muchas veces se les dificultaba porque no estaban acostumbradas a elaborar documentos de este tipo o nunca habían enviado una carta documento”, señala Eduardo Quiroga, abogado de ACIJ. _x000a__x000a_El sitio es fácil de navegar y cuenta con audios que reproducen el contenido de cada página, entre otros recursos. Además, tiene un buscador que permite encontrar rápidamente los temas sobre los que se desea consultar. Podés conocerlo ingresando a 👉 https://discapacidadyderechos.org.ar/._x000a__x000a_#Cuchá"/>
    <s v="https://www.instagram.com/p/DEUyZ5cxhIt/"/>
    <x v="1"/>
    <n v="0"/>
    <x v="414"/>
    <x v="5"/>
    <x v="362"/>
    <n v="12528"/>
    <n v="10469"/>
    <n v="362"/>
    <n v="80"/>
    <n v="5"/>
    <n v="83"/>
    <n v="140"/>
    <n v="530"/>
    <n v="5.0625656700735502E-2"/>
    <n v="9"/>
  </r>
  <r>
    <s v="18031806254596140"/>
    <s v="🌄 Ubicado en el corazón de las Sierras Grandes de Córdoba, el Parque Nacional Quebrada del Condorito es un verdadero tesoro natural que combina aventura, tranquilidad y vistas espectaculares._x000a__x000a_🦊 Con más de 150.000 hectáreas protegidas, es hogar del cóndor andino, una especie emblemática que se deja ver surcando el cielo sobre el imponente cañón, cuyas paredes alcanzan hasta 800 metros de altura. Además, la biodiversidad del lugar te sorprenderá: zorros, lagartos, cuises y aves como el halcón peregrino son solo algunos de los habitantes que podrías encontrar en tu recorrido. 🦅_x000a__x000a_El parque ofrece actividades para todos los gustos:_x000a__x000a_🌟 Caminá por los senderos señalizados y llegá al famoso Balcón Norte, desde donde tendrás una vista panorámica inolvidable del cañón._x000a_🌟 Disfrutá de la observación de fauna y flora autóctona, un plan ideal para los amantes de la naturaleza y la fotografía._x000a_🌟 Relajate en las áreas habilitadas para picnic, rodeado de aire puro y tranquilidad._x000a__x000a_¿Cómo llegar?_x000a__x000a_📍 La Quebrada del Condorito está a solo 90 km de la ciudad de Córdoba. Accedé fácilmente por el Camino de las Altas Cumbres hasta el kilómetro 62, donde encontrarás la entrada. Si no tenés vehículo, también podés llegar en colectivo, ya que varias empresas de transporte público recorren esta ruta._x000a__x000a_Recomendaciones para tu visita:_x000a__x000a_✔️ Llevar ropa cómoda, calzado adecuado, protector solar y suficiente agua._x000a_✔️ Respetar las normas del parque: cuidemos este espacio único para que todos puedan disfrutarlo._x000a__x000a_#QuebradaDelCondorito #ParquesNacionales #CórdobaArgentina #TurismoSustentable #Verano2024"/>
    <s v="https://www.instagram.com/p/DEXRUXpIYwB/"/>
    <x v="0"/>
    <n v="0"/>
    <x v="415"/>
    <x v="6"/>
    <x v="171"/>
    <n v="6400"/>
    <n v="4010"/>
    <n v="254"/>
    <n v="31"/>
    <n v="0"/>
    <n v="16"/>
    <n v="4"/>
    <n v="301"/>
    <n v="7.5062344139650905E-2"/>
    <n v="8"/>
  </r>
  <r>
    <s v="18038992046081500"/>
    <s v="La Agencia Córdoba Cultura organiza el certamen “Córdoba es mi canción”, 🎶 una convocatoria abierta para cantautores/as que residen en los diferentes departamentos de la provincia. Las personas interesadas pueden enviar sus obras hasta el 28 de febrero , y 12 canciones serán seleccionadas para recibir un aporte económico._x000a__x000a_🌟📯 El certamen busca estimular la creación, el registro y la divulgación de canciones con raíz folklórica. Las obras deben abordar temas relacionados con la identidad regional del territorio cordobés, como paisajes, cultura, costumbres o personajes de las diferentes localidades. Cabe resaltar que no es requisito que el autor/a resida en el lugar que decida homenajear._x000a__x000a_❤️🎵 Las canciones se seleccionarán por región, distribuyendo los 26 departamentos provinciales en seis zonas: Norte, Centro, Oeste, Este, Sur y Capital. De cada región se elegirán dos canciones ganadoras. Esta iniciativa promueve el reconocimiento del género folklórico y de los cantautores/as como parte fundamental del patrimonio cultural de Córdoba._x000a__x000a_Podés inscribirte ingresando a la web de la Agencia Córdoba Cultura 🔜 www.cultura.cba.gov.ar_x000a__x000a_#Cuchá_x000a_#Canciones #Cantautores #Córdoba"/>
    <s v="https://www.instagram.com/p/DEfEx3xR-BU/"/>
    <x v="1"/>
    <n v="0"/>
    <x v="416"/>
    <x v="2"/>
    <x v="250"/>
    <n v="22405"/>
    <n v="17687"/>
    <n v="514"/>
    <n v="258"/>
    <n v="6"/>
    <n v="43"/>
    <n v="42"/>
    <n v="821"/>
    <n v="4.6418273308079398E-2"/>
    <n v="9"/>
  </r>
  <r>
    <s v="18072569527657888"/>
    <s v="⚽ Belem Bevilacqua, árbitra oriunda de Río Cuarto, inicia el 2025 con un hito en su carrera: su designación como árbitro FIFA. Este logro le permitirá representar a Conmebol en competencias internacionales, consolidando su trayectoria en el arbitraje profesional 💪._x000a__x000a_📅 Tras más de 15 años de esfuerzo, Bevilacqua marcó un precedente en diciembre de 2024 al debutar como asistente en la Primera División de la AFA, durante el partido entre Atlético Tucumán y Newell’s. Con ello, se convirtió en la primera mujer árbitra cordobesa en llegar a la élite del fútbol argentino._x000a__x000a_🗨️ En diálogo con Puntal, expresó: “Tengo mucha felicidad, pero también incertidumbre por todo lo que se viene. Hay muchas cosas del mundo FIFA que todavía no conozco, pero es necesario vivenciarlas para aprender. Este logro es un premio a muchos años de trabajo” ✨. Además, resaltó que su preparación incluyó esfuerzos técnicos, físicos y hasta el aprendizaje de inglés._x000a__x000a_👩‍⚖️ Sus inicios en el arbitraje, a los 17 años, estuvieron marcados por desafíos personales y profesionales. Sin embargo, encontró apoyo en su entorno local, particularmente en la Asociación Riocuartense de Fútbol y la Liga Regional de Río Cuarto, donde comenzó a dirigir partidos importantes. “Mis raíces están en Río Cuarto, y este logro también es de quienes confiaron en mí desde el principio”, comentó._x000a__x000a_🚀 Con una pretemporada en Mar del Plata en enero, Bevilacqua se prepara para nuevos desafíos internacionales. Su designación como árbitro FIFA refleja el avance de las mujeres en el arbitraje y su creciente relevancia en el fútbol mundial._x000a__x000a_#BelemBevilacqua #ArbitrajeFemenino #RíoCuarto #FIFA2025 #FútbolArgentino #Conmebol"/>
    <s v="https://www.instagram.com/p/DEirETCOGtN/"/>
    <x v="1"/>
    <n v="0"/>
    <x v="417"/>
    <x v="3"/>
    <x v="197"/>
    <n v="5679"/>
    <n v="4374"/>
    <n v="160"/>
    <n v="7"/>
    <n v="0"/>
    <n v="1"/>
    <m/>
    <n v="168"/>
    <n v="3.84087791495199E-2"/>
    <n v="18"/>
  </r>
  <r>
    <s v="18042585389516952"/>
    <s v="Investigadores de la UNC, la UNRC y el Conicet lograron un avance clave contra el dengue: un extracto de la piel de maní puede inhibir el virus en diferentes etapas de su ciclo de replicación. 🔬 Este descubrimiento, realizado en pruebas de laboratorio, podría ser la base de tratamientos naturales._x000a__x000a_📢 El extracto, obtenido de un residuo industrial, demostró ser altamente efectivo gracias a su composición rica en polifenoles y proantocianidinas, compuestos con propiedades antivirales y antioxidantes. Los científicos confirmaron que este producto no solo previene la infección, sino que también inactiva el virus en su totalidad._x000a__x000a_🌍 El dengue, es una enfermedad viral transmitida por el mosquito Aedes aegypti, la cual afecta a millones de personas en el mundo, y actualmente no hay medicamentos antivirales accesibles. Este hallazgo abre la puerta a terapias sostenibles y accesibles para combatir esta problemática de salud pública global._x000a__x000a_🤝 Gracias al trabajo conjunto de especialistas en microbiología y biología molecular, se logró determinar que el extracto inhibe la síntesis de ARN viral, lo que lo convierte en una herramienta potencial para prevenir y tratar la enfermedad. Este descubrimiento no solo representa un avance científico, sino también una apuesta por soluciones naturales, económicas y con impacto positivo en la salud pública._x000a__x000a_#Cuchá _x000a_#CienciaArgentina #Dengue #Innovación"/>
    <s v="https://www.instagram.com/p/DExJyXnxeFK/"/>
    <x v="1"/>
    <n v="0"/>
    <x v="418"/>
    <x v="2"/>
    <x v="268"/>
    <n v="22361"/>
    <n v="18326"/>
    <n v="1111"/>
    <n v="271"/>
    <n v="14"/>
    <n v="64"/>
    <n v="17"/>
    <n v="1460"/>
    <n v="7.9668230928735095E-2"/>
    <n v="9"/>
  </r>
  <r>
    <s v="18023132426641728"/>
    <s v="En verano, Córdoba se convierte en un escenario lleno de vida, música y tradiciones. Conocida por icónicos eventos como el Festival Nacional de Folklore en Cosquín, el Festival Nacional de Doma y Folklore de Jesús María y el Festival de Peñas de Villa María, la provincia también ofrece una variedad de festivales que invitan a explorar sus rincones más auténticos. Acá te contamos sobre cuatro propuestas imperdibles:_x000a__x000a_🧉 @festivalnacionaldelmalambo_x000a_📅 Del 12 al 18 de enero en #Laborde._x000a_Este evento es un homenaje al malambo, una danza profundamente arraigada en la tradición argentina. Compiten delegaciones de todo el país y países vecinos, mostrando destreza y pasión en cada presentación. Además, artistas como Los Trajinantes y Caldenes acompañan las jornadas con música en vivo, sumando emoción a un festival cargado de mística y tradición._x000a__x000a_🌿 Fiesta Nacional del Olivo_x000a_📅 18 y 19 de enero en #CruzDelEje._x000a_Este festival es un tributo a la producción olivícola de la región. Con artistas como Jairo, Destino San Javier y Los Caligaris, combina música y degustaciones de aceitunas y aceites locales, resaltando la identidad productiva de Cruz del Eje._x000a__x000a_🌊 @festivaldellago2025_x000a_📅 18 de enero en #VillaRumipal._x000a_La música se encuentra con la naturaleza en este evento único. Luciano Pereyra y Callejero Fino lideran una noche mágica a orillas del lago, enmarcada por actividades recreativas y náuticas que completan la experiencia._x000a__x000a_🌾 @fiestanacionaldeltrigo_x000a_📅 Del 14 al 16 de febrero en #Leones._x000a_Este evento celebra la cosecha del trigo con desfiles de maquinaria agrícola, competencias y una grilla artística que incluye a Q’Lokura, La Beriso y El Indio Lucio Rojas. Es un homenaje a las raíces rurales y a la identidad productiva de la región._x000a__x000a_💃 Los festivales en Córdoba reflejan la diversidad cultural y las tradiciones de la provincia. Con propuestas que van desde la música hasta la gastronomía, cada evento invita a explorar y conocer más sobre las raíces y costumbres locales._x000a__x000a_📖 Leé la nota completa en cucha.com.ar_x000a__x000a_#FestivalesDeCórdoba #CulturaYTradición #Verano2025"/>
    <s v="https://www.instagram.com/p/DE0oi_vMuRE/"/>
    <x v="1"/>
    <n v="0"/>
    <x v="419"/>
    <x v="3"/>
    <x v="266"/>
    <n v="3037"/>
    <n v="2535"/>
    <n v="36"/>
    <n v="4"/>
    <n v="0"/>
    <n v="2"/>
    <m/>
    <n v="42"/>
    <n v="1.65680473372781E-2"/>
    <n v="18"/>
  </r>
  <r>
    <s v="18048801833133288"/>
    <s v="🌿 La Reserva Natural Chancaní es un área protegida de más de 5000 hectáreas que combina llanura y montaña, ofreciendo un espacio clave para la conservación de la biodiversidad en Córdoba._x000a__x000a_🦅 La fauna de la reserva es notable: incluye cóndores, pumas, iguanas coloradas y pecaríes de collar, entre otras especies. Un punto destacado es la Quebrada de la Mermela, hogar de una de las colonias de cóndores más importantes de la región._x000a__x000a_🚶‍♀️ Entre las actividades que se pueden realizar se encuentran caminatas, avistaje de flora y fauna, y recorridos interpretativos. Además, los icónicos Túneles de Chancaní, una obra de ingeniería declarada la sexta maravilla de Córdoba, son un atractivo imperdible._x000a__x000a_📍 El acceso a la reserva es gratuito y se gestiona a través de Ciudadano Digital. Se recomienda seguir las indicaciones de los guardaparques, evitar intervenir en la flora y fauna, mantener el silencio, no ingresar con mascotas y llevarse los residuos generados durante la visita._x000a__x000a_👉 Leé más sobre este destino en cucha.com.ar_x000a__x000a_#ReservaNaturalChancaní #TurismoCórdoba #Naturaleza #Ecoturismo #Córdoba"/>
    <s v="https://www.instagram.com/p/DE4qDBuIec_/"/>
    <x v="0"/>
    <n v="0"/>
    <x v="420"/>
    <x v="5"/>
    <x v="406"/>
    <n v="19635"/>
    <n v="14037"/>
    <n v="980"/>
    <n v="211"/>
    <n v="8"/>
    <n v="256"/>
    <n v="67"/>
    <n v="1455"/>
    <n v="0.10365462705706301"/>
    <n v="7"/>
  </r>
  <r>
    <s v="18070756441706520"/>
    <s v="🏆 Valentina Pertegarini y Nicolás Cavigliasso se consagraron campeones del Dakar 2025 en la categoría Challenger, tras completar 12 intensas etapas en el desierto árabe. Este logro, que marca la undécima victoria para Argentina en la historia de la competencia, consolida a la pareja como protagonistas destacados del automovilismo mundial. 🇦🇷_x000a__x000a_🚗 Durante la competencia enfrentaron más de 7.000 kilómetros de competencia en condiciones extremas, liderando la clasificación general con una estrategia sólida y constante. Desde la primera etapa, demostraron ser favoritos en esta categoría reservada para prototipos UTV, y no dejaron dudas sobre su capacidad para superar los desafíos del Dakar. 🌍_x000a__x000a_💪 Cavigliasso, quien ya había conquistado el Dakar en cuatriciclos en 2019, unió fuerzas con su esposa en 2023 para competir juntos como equipo. Valentina, destacada navegante y campeona mundial de Rally Raid en 2024, aportó su experiencia y precisión, logrando que en su tercera participación conjunta alcanzaran el máximo título en esta exigente competencia. 🔝_x000a__x000a_🌟 Más allá de las pistas, Nicolás y Valentina comparten su vida en General Cabrera, donde se dedican a la producción de maní y a la cría de ganado. Su historia de amor comenzó en la escuela primaria y se consolidó al formar un equipo tanto en lo personal como en lo deportivo. Esta victoria no solo es un hito en sus carreras, sino también una muestra del poder del trabajo en equipo y la pasión compartida. _x000a__x000a_📸 Con este triunfo, Argentina suma su undécimo título en el Dakar, reafirmando su lugar en la élite del automovilismo mundial. Valentina y Nicolás, desde su Córdoba natal, dejaron una marca imborrable en el desierto, llevando el nombre de General Cabrera al podio más alto de la competencia más dura del mundo._x000a__x000a_#Córdoba #GeneralCabrera #Dakar2025 #Automovilismo #OrgulloCordobés"/>
    <s v="https://www.instagram.com/p/DE7pv6mOcOR/"/>
    <x v="0"/>
    <n v="0"/>
    <x v="421"/>
    <x v="6"/>
    <x v="306"/>
    <n v="4160"/>
    <n v="2884"/>
    <n v="144"/>
    <n v="1"/>
    <n v="1"/>
    <n v="3"/>
    <m/>
    <n v="149"/>
    <n v="5.1664355062413299E-2"/>
    <n v="11"/>
  </r>
  <r>
    <s v="18355372747131200"/>
    <s v="Por primera vez en la historia, Córdoba se prepara para vivir un duelo único: Belgrano y Talleres se enfrentarán en la fecha inaugural del Primer Torneo de Primera División Femenina 2025 de la AFA. ⚽ El encuentro será el 2 de febrero y marcará el debut de ambos equipos como representantes de nuestra provincia en la máxima categoría del fútbol femenino argentino. _x000a__x000a_☠️ 🔵 Por primera vez en la historia, nuestra provincia tendrá dos equipos en la máxima categoría. Esto sumado a que el sorteo del fixture, realizado el pasado jueves, definió que &quot;piratas&quot; y &quot;matadoras&quot; se midan desde la primera fecha del certamen. _x000a__x000a_🏅 Belgrano llega a esta instancia tras consolidarse en la Primera División desde su ascenso en el año 2023. En el torneo 2024, el equipo finalizó en el séptimo lugar de la tabla, mostrando un rendimiento competitivo en su segundo año en la categoría. Talleres, en tanto, logró su ascenso a la máxima división para esta temporada, lo que marca su debut en la Primera División Femenina de AFA._x000a__x000a_🗓️ El campeonato tendrá una primera fase en formato todos contra todos, con 17 equipos en competencia. El equipo que termine puntero del campeonato será declarado campeón. En el segundo semestre, los clubes jugarán divididos en dos zonas, y se definirá todo en fase eliminatoria._x000a__x000a_Podés leer la nota en www.cuchá.com.ar_x000a__x000a_#Cuchá_x000a__x000a_#FútbolFemenino #SuperclásicoCordobés #Belgrano #Talleres #AFA #Córdoba"/>
    <s v="https://www.instagram.com/p/DFDF-pwxLVt/"/>
    <x v="1"/>
    <n v="0"/>
    <x v="422"/>
    <x v="2"/>
    <x v="319"/>
    <n v="13584"/>
    <n v="10291"/>
    <n v="809"/>
    <n v="69"/>
    <n v="20"/>
    <n v="14"/>
    <n v="9"/>
    <n v="912"/>
    <n v="8.8621125255077204E-2"/>
    <n v="9"/>
  </r>
  <r>
    <s v="18070139749778500"/>
    <s v="Abuelas de Plaza de Mayo anunció la restitución de identidad de la nieta 139. 🧡  Los detalles se darán a conocer hoy a las 14, en una conferencia de prensa que tendrá lugar en la Casa por la Identidad, ubicada en el Espacio Memoria y Derechos Humanos (ex ESMA), en la Ciudad de Buenos Aires. Este anuncio representa un nuevo logro en la búsqueda de hijos e hijas apropiados durante la última dictadura cívico - militar._x000a__x000a_✔️ El trabajo incansable de las Abuelas sigue marcando la historia reciente del país, sumando nuevas restituciones que devuelven derechos y construyen memoria. A solo semanas de haber anunciado la recuperación del nieto 138, esta nueva noticia renueva la esperanza de continuar con la identificación de quienes aún no conocen su verdadera historia._x000a__x000a_#Cuchá _x000a_#abuelas #nieto139"/>
    <s v="https://www.instagram.com/p/DFF2PAexwRd/"/>
    <x v="1"/>
    <n v="0"/>
    <x v="423"/>
    <x v="3"/>
    <x v="36"/>
    <n v="3531"/>
    <n v="3085"/>
    <n v="287"/>
    <n v="13"/>
    <n v="2"/>
    <n v="0"/>
    <n v="2"/>
    <n v="302"/>
    <n v="9.7893030794165295E-2"/>
    <n v="10"/>
  </r>
  <r>
    <s v="18003152030706980"/>
    <s v="☘️ El Concejo Deliberante de #VillaCarlosPaz aprobó la ordenanza que permite avanzar en la urbanización de la zona conocida como El Pantanillo, un humedal de la zona oeste de la ciudad clave para la regulación hídrica en esta cuenca del lago San Roque. El proyecto contó con 10 votos a favor, los siete concejales oficialistas más tres de la oposición, y dos en contra. Días antes, durante la audiencia pública, numerosos expertos y organizaciones ambientales se habían manifestado en contra y advirtieron sobre los riesgos de urbanizar sobre el humedal._x000a__x000a_🌱 #ElPantanillo está atravesado por el arroyo El Sauce, el cual desemboca en el río #LosChorrillos que es a su vez uno de los afluentes del lago #SanRoque. Según la investigación de Andy Ferreyra para Perfil Córdoba, un informe técnico geomorfológico realizado en enero de 2020 por el Instituto Nacional del Agua (INA) y el Centro de la Región Semiárida (CIRSA), identificó múltiples riesgos, incluyendo la pérdida de la regulación hídrica natural. El documento destacaba la importancia de preservar redes de drenaje naturales para evitar erosiones y la alteración de comunidades biológicas y vegetales._x000a__x000a_🔎 Desde el 2018, alumnos del IPEM Colinas y la escuela Grimberg, trabajan en proyectos de recuperación del humedal, tal como sugieren los expertos, quienes afirman que el predio debería ser remediado en lugar de urbanizado._x000a__x000a_📌 El abogado Fabrizio Prado es el propietario de las tierras. Él, junto a Ezequiel Córdoba, Martín Alejandro Settecasi y Sergio René Verdú fueron los socios fundadores de la firma Quattro Pilares S.R.L. El periodista Andy Ferreyra señala que en diciembre de 2018, el por entonces presidente Mauricio Macri se reunió a solas con los miembros de la constructora en Carlos Paz, y que un año antes los había recibido en la residencia de Olivos. Desde su creación, la empresa obtuvo sucesivas adjudicaciones de obras públicas durante las gestiones de Esteban Avilés en #CarlosPaz, y en numerosas localidades del departamento #Punilla._x000a__x000a_☑️ Si querés conocer más lee la nota completa, haciendo click en el link de la bio o ingresá a 👉 www.cucha.com.ar._x000a__x000a_#Cuchá"/>
    <s v="https://www.instagram.com/p/DFJUIkPuHVz/"/>
    <x v="1"/>
    <n v="0"/>
    <x v="424"/>
    <x v="4"/>
    <x v="93"/>
    <n v="11346"/>
    <n v="8517"/>
    <n v="204"/>
    <n v="32"/>
    <n v="30"/>
    <n v="17"/>
    <n v="4"/>
    <n v="283"/>
    <n v="3.3227662322414003E-2"/>
    <n v="19"/>
  </r>
  <r>
    <s v="17853452172372940"/>
    <s v="🙌 ¡Hoy cumpliría 75 años el Flaco Spinetta! Lo recordamos con esta actuación en la provincia, en lo que fue el Chateau Rock de 1989. Ese año compartió escenario con otros grandes como Fito Páez, Juan Carlos Baglietto o GIT. Luis Alberto siempre tuvo un gran vínculo con #Córdoba y hay muchos momentos compartidos. El registro completo del show podés buscarlo en #YouTube._x000a__x000a_#Cuchá #Spinetta #Rock #RockNacional #cordoba #cordobeses #LuisAlbertoSpinetta #Fito #FitoPáez #Baglietto #GIT"/>
    <s v="https://www.instagram.com/reel/DFKs7x9R57j/"/>
    <x v="2"/>
    <n v="90"/>
    <x v="425"/>
    <x v="5"/>
    <x v="407"/>
    <n v="4999"/>
    <n v="4032"/>
    <n v="317"/>
    <n v="19"/>
    <n v="4"/>
    <n v="9"/>
    <n v="14"/>
    <n v="349"/>
    <n v="8.6557539682539694E-2"/>
    <n v="7"/>
  </r>
  <r>
    <s v="18057911498502620"/>
    <s v="🎶 La cantante y compositora cordobesa So Costamagna publicó en #Spotify su nuevo álbum: El Tiempo de las Flores. El material reúne 12 canciones de su propia autoría y cuenta con la producción musical a cargo de Cci Kiu. Es un disco cuya poética busca el reflejo de lo humano en imágenes de la naturaleza, los bosques y el ecosistema._x000a__x000a_🎸 Como solista, So Costamagna se identifica con el género canción, en el cual conviven y dialogan influencias del funk, pop, rock, soul, R&amp;B, incorporando también ritmos latinoamericanos. En su universo musical se entrelazan sonoridades analógicas y otras artificiales acompañando a las letras que hablan sobre lo cotidiano, el amor y la naturaleza. Desde 2019 participa activamente de la escena indie cordobesa, con conciertos en distintos espacios culturales de la Ciudad de Córdoba. El disco fue presentado con un concierto en el Pabellón Argentina de la Universidad Nacional de Córdoba, ahora está disponible libremente a través de internet._x000a__x000a_#Cuchá #Música #Cultura #Córdoba"/>
    <s v="https://www.instagram.com/p/DFL9a5ROOAg/"/>
    <x v="1"/>
    <n v="0"/>
    <x v="425"/>
    <x v="5"/>
    <x v="114"/>
    <n v="3580"/>
    <n v="2831"/>
    <n v="53"/>
    <n v="1"/>
    <n v="4"/>
    <n v="1"/>
    <m/>
    <n v="59"/>
    <n v="2.0840692334863999E-2"/>
    <n v="19"/>
  </r>
  <r>
    <s v="18054674594006320"/>
    <s v="🪗 Un 24 de enero nacía Carlitos &quot;Pueblo&quot; Rolán, el que fue quizás el primer cantante popular del #cuarteto. Su verdadero nombre era Eduardo López y a los 24 años (1965) se transformó en la voz del #CuartetoLeo, donde estuvo hasta 1971, grabando 14 discos. Luego comenzó su carrera solista que duró más de 50 años, siendo uno de los más grandes exponentes del cuarteto característico o tradicional. Falleció en 2018 a los 79 años. Acá lo recordamos cantando uno de sus clásicos, &quot;El Medio Peso&quot;._x000a__x000a_#CarlosRolán #Cuchá #Córdoba #cordobeses #cordoba #música #cuarteteros #cuarteteando"/>
    <s v="https://www.instagram.com/reel/DFNjo1Huzyi/"/>
    <x v="2"/>
    <n v="56"/>
    <x v="426"/>
    <x v="6"/>
    <x v="230"/>
    <n v="299051"/>
    <n v="231251"/>
    <n v="13614"/>
    <n v="4275"/>
    <n v="184"/>
    <n v="952"/>
    <n v="1559"/>
    <n v="19025"/>
    <n v="8.2269914508477801E-2"/>
    <n v="10"/>
  </r>
  <r>
    <s v="17953021184869320"/>
    <s v="Una triste noticia se conoció este jueves 23 de enero: el periodista Nicolás Fassi falleció a los 43 años luego de enfrentar una dura enfermedad. Su partida deja un vacío inmenso entre colegas, amigos y lectores que supieron valorar su profesionalismo, compromiso y calidez humana._x000a__x000a_Fassi, nacido el 8 de marzo de 1981, desarrolló una destacada trayectoria en medios locales y nacionales. Estudió y se egresó en la Universidad Nacional de Córdoba. Se destacó en programas radiales de los SRT y Radio Nacional, además de su labor como redactor en medios como Página|12, Letra P, La Nueva Mañana y Hoy Día Córdoba, donde dejó su sello único en cada espacio que transitó._x000a__x000a_Además, Nico ocupó roles clave como secretario de Prensa y Difusión del Círculo Sindical de la Prensa y la Comunicación de Córdoba (Cispren) y delegado gremial, donde se destacó por su solidaridad y compromiso con los derechos de los trabajadores de prensa. Su labor gremial y su amor por el oficio lo convirtieron en una figura querida y respetada entre sus colegas._x000a__x000a_Desde Cispren lo despidieron con palabras emotivas: &quot;Nico nos deja un legado inmenso, anécdotas memorables y también la ternura, la valentía y la fuerza de su juventud&quot;._x000a__x000a_Hoy, Córdoba despide no solo a un periodista, sino a un compañero entrañable y un defensor incansable de la palabra. El velatorio se realiza este viernes 24 de enero, en la Sala Juan Caruso (27 de Abril 1028), desde las 9. La familia pidió que no se envíen coronas, pero sí flores en su memoria."/>
    <s v="https://www.instagram.com/p/DFNt5ajui7u/"/>
    <x v="1"/>
    <n v="0"/>
    <x v="426"/>
    <x v="6"/>
    <x v="408"/>
    <n v="132389"/>
    <n v="118588"/>
    <n v="1115"/>
    <n v="21"/>
    <n v="33"/>
    <n v="61"/>
    <n v="63"/>
    <n v="1230"/>
    <n v="1.0372044388977E-2"/>
    <n v="12"/>
  </r>
  <r>
    <s v="18117585109437472"/>
    <s v="ℹ️ En mayo de 1934, los medios de comunicación dieron a conocer una noticia que conmocionó a los cordobeses: Ramona Moreno, conocida como “La Ramonita”, había sido asesinada a los 25 años por quien era su pareja, Raimundo Telésforo Morales. _x000a__x000a_📰 Lamentablemente, esta clase de noticias se repiten en Argentina desde hace décadas, pero este caso tiene una particularidad: es considerado el primer femicidio documentado del Siglo XX en la provincia de Córdoba. Su tumba en el Cementerio de San Vicente se convirtió en un sitio de veneración._x000a__x000a_🔎 Nacida en una familia numerosa, Ramona había trabajado desde joven como empleada doméstica. A sus 25 años inició una relación con Raimundo Telésforo Morales, quien se convertiría en su femicida. El hecho conmovió a la opinión pública por el horror y la crueldad del crimen. _x000a__x000a_📌 La joven había decidido mudarse a Buenos Aires, su madre le pidió que recuperara unos discos que le había prestado y que estaban en posesión de Morales. Ramona fue a su encuentro y nunca más se la volvió a ver con vida. Morales confesó el crimen, declarando que la mató “para que no fuera de otro”._x000a__x000a_🕯️ El lunes que siguió al femicidio fue cuando se prendió el primer fuego místico: una anciana del vecindario fue hasta la barranca y dejó una vela para aliviar el espíritu de la joven. A partir de entonces, lunes a lunes las velas se multiplicaron hasta crear en la hondura del barranco una imagen de intensa religiosidad. Todos los días se ofrendaban flores frescas y rojas, el color preferido de la difunta._x000a__x000a_🌷 El culto por Ramonita se trasladó al cementerio San Vicente, donde fue enterrada. De a poco, su morada final se convirtió en un santuario. Los vecinos acuden a rendirle culto, pedirle ayuda y agradecerle favores concedidos. De esta forma, se transformó en uno de los espacios más visitados del lugar._x000a__x000a_☑️ Si querés conocer toda la historia, lee la nota completa haciendo click en el link de la bio o ingresando a 👉 www.cucha.com.ar._x000a__x000a_#Cuchá"/>
    <s v="https://www.instagram.com/p/DFWJG7IuYbk/"/>
    <x v="1"/>
    <n v="0"/>
    <x v="427"/>
    <x v="2"/>
    <x v="150"/>
    <n v="46496"/>
    <n v="40530"/>
    <n v="1184"/>
    <n v="71"/>
    <n v="5"/>
    <n v="101"/>
    <n v="68"/>
    <n v="1361"/>
    <n v="3.3580064150012301E-2"/>
    <n v="18"/>
  </r>
  <r>
    <s v="18070761307814272"/>
    <s v="📣 El próximo sábado 1° de febrero, Córdoba será parte de la &quot;Marcha Federal LGTBIQNB+ y Antifascista&quot; 🌈, un evento convocado para rechazar las declaraciones realizadas por el presidente Javier Milei en el Foro de Davos. La movilización, organizada por la Asamblea de Disidencias Sexuales de Córdoba, partirá a las 🕓 16 horas desde la intersección de Colón y General Paz y culminará con una asamblea en el Patio Olmos. 🏳️‍🌈✨_x000a__x000a_El eje central de la convocatoria es el repudio a los discursos que, según las organizaciones, fomentan el odio y la discriminación hacia las diversidades sexuales y de género. 🛑 Entre las declaraciones del presidente en Davos, que desataron un amplio rechazo, se incluye la acusación de &quot;pedofilia&quot; hacia la comunidad LGBTIQ+, dicha sin reparos frente a sus pares internacionales. También arremetió contra el feminismo y el ecologismo, negó la existencia de la brecha de género y despreció la figura del femicidio. _x000a__x000a_⚠️ Esto se suma a los reiterados ataques que el mandatario libertario viene realizando contra la comunidad, evidenciados en el desfinanciamiento de instituciones destinadas a la protección contra la violencia de género y en el aumento de los discursos de odio que sostenidamente divulgan desde el gobierno. Estos hechos refuerzan la preocupación por el impacto institucional y simbólico que estas acciones generan en los derechos humanos y sociales de las minorías._x000a__x000a_💪 Más de 200 personas participaron de una asamblea previa en Córdoba para definir los lineamientos de la movilización, que también busca visibilizar demandas históricas como el cumplimiento del cupo laboral trans y la implementación efectiva de la educación sexual integral (ESI). Los colectivos locales han confirmado su participación, en articulación con la movilización nacional que tendrá lugar en Buenos Aires y otras ciudades._x000a__x000a_📌 Desde la organización invitan a asistir con los colores del arcoíris y fotos de la infancia, como símbolo de resistencia y reivindicación de derechos. 🌟💜_x000a__x000a_#Córdoba #Diversidad #MarchaFederal #DerechosHumanos #LGTBIQ #Orgullo"/>
    <s v="https://www.instagram.com/p/DFYrOAsNLx_/"/>
    <x v="1"/>
    <n v="0"/>
    <x v="428"/>
    <x v="3"/>
    <x v="409"/>
    <n v="11291"/>
    <n v="9189"/>
    <n v="814"/>
    <n v="61"/>
    <n v="28"/>
    <n v="6"/>
    <n v="7"/>
    <n v="909"/>
    <n v="9.8922624877571003E-2"/>
    <n v="18"/>
  </r>
  <r>
    <s v="17936850419971080"/>
    <s v="☑️ Como parte de un Plan Maestro denominado Villa del Dique Inclusiva, esta temporada se puso en marcha la primera escuela de verano para niños, niñas y jóvenes con discapacidad._x000a__x000a_📌 Más de 10 chicos y chicas con diversas discapacidades participan gratuitamente tres veces a la semana de este espacio, en el que realizan paseos en hidropedales o lancha, más juegos y deportes adaptados._x000a__x000a_🛶 La escuela tiene como objetivo estimular la movilidad y la independencia en entornos acuáticos, además de la fuerza y la motricidad fina a través de la práctica de deportes adaptados. Es una experiencia pionera en el valle de #Calamuchita._x000a__x000a_ℹ️ La iniciativa nació luego de un primer relevamiento realizado por el municipio, que registró a unas 50 personas con alguna discapacidad viviendo en el pueblo. Un equipo interdisciplinario se encuentra diseñando el Plan Maestro Villa del Dique Inclusiva, cuyo objetivo es crear un entorno que garantice la accesibilidad y el bienestar de las personas con discapacidad, promoviendo su integración plena en la comunidad. _x000a__x000a_🔎 La escuela de verano para personas con discapacidad de Villa del Dique funciona lunes, miércoles y jueves de 9.30 a 11.30 en el predio del camping y balneario municipal y sostendrá actividades hasta el 10 de febrero próximo. El acceso es totalmente gratuito. Los interesados pueden solicitar mayor información en la Oficina de Turismo._x000a__x000a_#Cuchá #VillaDelDique #Inclusión #Discapacidad"/>
    <s v="https://www.instagram.com/p/DFd5efyuvlR/"/>
    <x v="1"/>
    <n v="0"/>
    <x v="429"/>
    <x v="5"/>
    <x v="255"/>
    <n v="6911"/>
    <n v="5744"/>
    <n v="264"/>
    <n v="23"/>
    <n v="8"/>
    <n v="10"/>
    <n v="6"/>
    <n v="305"/>
    <n v="5.3098885793871897E-2"/>
    <n v="18"/>
  </r>
  <r>
    <s v="18041231906088020"/>
    <s v="🚢 El #rompehielos británico Sir David Attenborough, navegó desde las Islas Malvinas a Punta Arenas cruzando el Estrecho de Le Maire, violando así la soberanía argentina, para luego dirigirse al Estrecho de Magallanes. _x000a__x000a_🔎 Se trata de uno de los #barcos de investigación polar más avanzados del mundo. El mismo se encarga de realizar importantes relevamientos, a la vez que hace entrega de provisiones vitales para las estaciones de investigaciones del Reino Unido en la Antártida._x000a__x000a_📌 Operado por la British Antarctic Survey (agencia británica que investiga en la Antártida), el #buque navega con la bandera de las &quot;Falkland&quot;, de la colonia implantada por el Reino Unido en las usurpadas Islas Malvinas, siendo esto ilegal dentro de la jurisdicción marítima argentina._x000a__x000a_📲 El ciudadano chileno César Quezada fue quien señaló en su cuenta de X que el Sir David Attenborough transitó por territorio argentino. Otro usuario chileno, Juan Pablo Berlinger, dijo además que el rompehielos entrará por la boca oriental del Estrecho de Magallanes y que en su periplo saludará al puesto que de la Armada Argentina en Hito 1._x000a__x000a_ℹ️ La navegación del navío no es desconocida en ningún momento por la #Prefectura Naval Argentina, tampoco por la Dirección Provincial de Puertos de Tierra del Fuego. Por ende, su derrotero, no escapa al conocimiento de la gestión provincial de Gustavo Melella y la nacional del Ministerio de Defensa._x000a__x000a_🖇️ Hace unas semanas se desató otra polémica por un avión militar perteneciente a la Real Fuerza Aérea Británica, que se movió peligrosamente cerca de vuelos comerciales argentinos en proximidades de las #IslasMalvinas. La tensión se desató el lunes 13 de enero cuando la aeronave despegó desde la base de la OTAN en las Islas y se acercó a poco más de 60 kilómetros de la ruta operada por Aerolíneas Argentinas y Flybondi. Luego, el avión apagó el transpondedor o comenzó a volar a menor altitud, no logrando registrarse sus siguientes movimientos. Desde la cartera de Defensa señalaron que los aviones ingleses &quot;no estaban en espacio aéreo argentino, sino internacional&quot; y destacaron que se encontraban a 150 kilómetros de nuestro territorio._x000a__x000a_#Cuchá #Malvinas"/>
    <s v="https://www.instagram.com/p/DFgdCrCBqz1/"/>
    <x v="1"/>
    <n v="0"/>
    <x v="430"/>
    <x v="6"/>
    <x v="174"/>
    <n v="6735"/>
    <n v="4869"/>
    <n v="195"/>
    <n v="17"/>
    <n v="15"/>
    <n v="8"/>
    <m/>
    <n v="235"/>
    <n v="4.8264530704456798E-2"/>
    <n v="18"/>
  </r>
  <r>
    <s v="18023397014635880"/>
    <s v="El recuerdo de #JorgeCafrune en una entrevista con Canal 10 y su posterior interpretación de &quot;Quien&quot; de #JoséLarralde. El 1 de febrero de 1978 murió en dudosas circunstancias en la ruta, mientras realizaba una travesía a caballo en #homenaje a San Martín, llevando un cofre con tierra de Boulogne-sur-Mer de Plaza de Mayo a #Yapeyú. Su muerte fue caratulada como accidente, pero hasta el día de hoy nunca se eslcarecieron las circunstancias. Cafrune era de los cantantes que sufrían la censura y la persecución de la dictadura militar, pero que no se había exiliado. _x000a__x000a_Ese mismo enero, en el festival de #Cosquín de 1978, su público le pidió una canción que por entonces estaba prohibida, «#Zamba de mi esperanza». #Cafrune accedió mientras declaraba: «Aunque no está en el repertorio autorizado, si mi pueblo me la pide, la voy a cantar»._x000a__x000a_Este archivo fue recuperado por el Centro de Conservación y Documentación Audiovisual (CDA) de la #Universidad Nacional de Córdoba._x000a__x000a_#Cuchá #Folklore"/>
    <s v="https://www.instagram.com/reel/DFiCSBLxwfR/"/>
    <x v="2"/>
    <n v="119"/>
    <x v="431"/>
    <x v="0"/>
    <x v="410"/>
    <n v="74478"/>
    <n v="57764"/>
    <n v="5280"/>
    <n v="961"/>
    <n v="86"/>
    <n v="553"/>
    <n v="386"/>
    <n v="6880"/>
    <n v="0.11910532511598899"/>
    <n v="9"/>
  </r>
  <r>
    <s v="18035039330601728"/>
    <s v="El sábado una multitud llenó las calles de Córdoba de colores y mensajes en contra del odio. Te compartimos el registro de la @negralangley. _x000a__x000a_#Cuchá #Córdoba #Cordobeses #Orgullo #Marcha #marchaantifascista"/>
    <s v="https://www.instagram.com/p/DFlsVe8OsCT/"/>
    <x v="0"/>
    <n v="0"/>
    <x v="432"/>
    <x v="1"/>
    <x v="249"/>
    <n v="20914"/>
    <n v="12027"/>
    <n v="1622"/>
    <n v="64"/>
    <n v="28"/>
    <n v="18"/>
    <n v="14"/>
    <n v="1732"/>
    <n v="0.14400931238047701"/>
    <n v="19"/>
  </r>
  <r>
    <s v="18030547439557340"/>
    <s v="🚨 La Fundación Huésped denunció este jueves por la noche que el Ministerio de Salud de la Nación “despidió al 40% de la planta de la Dirección de VIH y al 30% de la Dirección de Vacunas”. La medida generó una ola de preocupación en el sector sanitario, ya que afecta directamente programas esenciales de prevención, tratamiento y distribución de medicamentos. ⚠️_x000a__x000a_🏥 Desde el Frente VIH, Hepatitis y Tuberculosis advirtieron que los trabajadores despedidos son profesionales con años de experiencia en la respuesta a estas enfermedades. Señalaron que este recorte deja sin capacidad al Ministerio para sostener las políticas sanitarias en un contexto donde los diagnósticos de VIH y tuberculosis siguen en aumento y las hepatitis virales continúan siendo prevalentes. 📉_x000a__x000a_💉 Además, indicaron que estos despidos se suman a los 1.400 cesanteos en el área de Salud Pública impulsados por el gobierno. Desde el sector alertan que sin estos equipos, la distribución de vacunas, la provisión de tratamientos y la planificación de estrategias epidemiológicas están en riesgo. _x000a__x000a_📱 Leé la nota completa en 👉 cucha.com.ar ✨_x000a__x000a_#Salud #RecortesEnSalud #VIH #Vacunas #CrisisSanitaria #SaludPública"/>
    <s v="https://www.instagram.com/p/DFkpal3uqOf/"/>
    <x v="1"/>
    <n v="0"/>
    <x v="432"/>
    <x v="1"/>
    <x v="402"/>
    <n v="5482"/>
    <n v="4211"/>
    <n v="160"/>
    <n v="5"/>
    <n v="6"/>
    <n v="3"/>
    <m/>
    <n v="174"/>
    <n v="4.1320351460460703E-2"/>
    <n v="9"/>
  </r>
  <r>
    <s v="18046021031250840"/>
    <s v="Finalizó la novena luna del festival más importante del folklore nacional, y hoy te traemos un dato curioso al respecto. 🎎 Desde hace casi 50 años, una ciudad en Japón celebra, durante tres días, una réplica del festival coscoino. _x000a__x000a_🇦🇷🤝🇯🇵 Lo que inició en 1964 con la visita del grupo japonés Las Voces del Sol Naciente al Festival Nacional de Folklore de Cosquín, dio lugar a un lazo cultural único. Diez años más tarde, la ciudad de Kawamata sumó al festival argentino en su programación, creando un evento que, con el paso del tiempo, se ha consolidado como el mayor festival de música latinoamericana del país nipon._x000a__x000a_🏝️ Kawamata, es un pequeño pueblo japonés de 15 mil habitantes que durante el mes de octubre se llena de folclore argentino. La realización del festival queda en manos de la asociación &quot;Norte Japón&quot;  y del municipio asiático, los cuales se encargan de reunir a grupos folclóricos de la región de Tohoku._x000a__x000a_🎻 Desde 1975, el país asiático ha realizado su versiones local del festival, el cual lleva por nombre &quot;Cosquín en Japón&quot;, manteniendo el espíritu de tradición y encuentro. _x000a__x000a_✍ ️ En diciembre de 2024, la relación entre ambas ciudades dio un paso histórico desde que se formalizó el hermanamiento cultural entre Cosquín y Kawamata. A su vez, se firmó un convenio que oficializa el Festival Nacional de Folklore de Cosquín en Japón. Un reconocimiento a décadas de intercambio que han fortalecido lazos entre Argentina y Japón a través de la música y la cultura._x000a__x000a_Si querés saber más de este festival ingresa a la web en la Bio o www.cucha.com.ar_x000a__x000a_#Cuchá _x000a_#CosquínEnJapón #FolkloreSinFronteras #CulturaQueUne"/>
    <s v="https://www.instagram.com/p/DFoITwGRni_/"/>
    <x v="0"/>
    <n v="0"/>
    <x v="433"/>
    <x v="2"/>
    <x v="411"/>
    <n v="34212"/>
    <n v="27852"/>
    <n v="1861"/>
    <n v="816"/>
    <n v="18"/>
    <n v="203"/>
    <n v="32"/>
    <n v="2898"/>
    <n v="0.104049978457561"/>
    <n v="18"/>
  </r>
  <r>
    <s v="17862597231263860"/>
    <s v="🥊 Con motivo del reciente cumpleaños de Santos #Falucho Laciar traemos el recuerdo de la vez que boxeó contra Maradona. Fue el 3 de abril de 1996 en el estadio de General Paz Juniors, en una exhibición para celebrar los 15 años de la coronación de Falucho en Sudáfrica. El árbitro fue el comediante Miguel del Sel que terminó siendo atacado por ambos púgiles. _x000a__x000a_👏 Con su estilo inconfundible, #Maradona bromeó en la previa. &quot;Una gran responsabilidad pelear contra 'Falucho'. Sé que tiene un poco de miedo de enfrentarme. Lo lindo es homenajear en vida a la gente que se lo merece&quot;. El resultado fue anecdótico y tuvo un cierre a la altura: Diego agarró una pelota y se lució haciendo jueguitos._x000a__x000a_¡Feliz cumpleaños Falucho!_x000a__x000a_#Cuchá #Boxeo #Córdoba #Cordobeses #GeneralPaz #FaluchoLaciar #BoxeoArgentino #cordoba #Juniors #Box #Diego #D10S #DiegoMaradona"/>
    <s v="https://www.instagram.com/reel/DFnJL5POikJ/"/>
    <x v="2"/>
    <n v="87"/>
    <x v="433"/>
    <x v="2"/>
    <x v="412"/>
    <n v="10714"/>
    <n v="7782"/>
    <n v="452"/>
    <n v="130"/>
    <n v="8"/>
    <n v="26"/>
    <n v="3"/>
    <n v="616"/>
    <n v="7.91570290413776E-2"/>
    <n v="9"/>
  </r>
  <r>
    <s v="18393442639100340"/>
    <s v="El año 2025 podría ser el último en el que Nissan tenga presencia en el país. La planta de Santa Isabel, que operó durante más de una década, enfrenta un futuro incierto. 🚗 Fuentes cercanas a la empresa aseguran que el plan estratégico H60E, que contemplaba la fabricación de nuevos modelos, ha quedado truncado, acelerando la decisión de la marca japonesa de dejar de operar en Argentina. Este cierre no solo repercute en los empleados de la firma, sino que también tiene efectos sobre la cadena de proveedores y la economía local._x000a__x000a_🔧 A lo largo del año pasado, la planta de Nissan vivió días de incertidumbre, con la línea de producción suspendida durante 100 días. Esta semana, la empresa decidió paralizar nuevamente la fabricación hasta el viernes. Los proveedores que abastecen a la línea de producción del modelo Frontier fueron los primeros en recibir la noticia. _x000a__x000a_📉 El cierre de esta planta no solo tiene un impacto directo sobre los trabajadores de Nissan, sino que también afectará a los proveedores locales que dependen de la industria automotriz. La región de Córdoba, que ha sido uno de los centros más importantes para la producción de vehículos en Argentina, se enfrenta a un golpe económico considerable. _x000a__x000a_🏭 Desde 2018, la planta de Santa Isabel en Córdoba se consolidó como un centro de producción clave para la industria automotriz local. Con una inversión de 600 millones de dólares, la alianza Nissan-Renault inició la fabricación de la pickup Frontier, ya finales de 2020, Renault sumó su modelo Alaskan. Sin embargo, ahora, el futuro de esa colaboración se encuentra en la cuerda floja. La paralización de la línea de producción pone en duda la continuidad de la presencia de ambas marcas en el país._x000a__x000a_🌍 Mientras la incertidumbre se apodera de la planta de Santa Isabel, se vislumbra un panorama complejo para la industria automotriz argentina. Los cambios en la producción y las decisiones de reubicación de fábricas de marcas globales están modificando el mapa industrial del país. El caso de Nissan podría ser solo uno de varios que marcan el camino hacia un futuro con menos fábricas y mayor dependencia de importaciones._x000a__x000a_#Cuchá _x000a_#IndustriaAutomotriz #córdoba"/>
    <s v="https://www.instagram.com/p/DFpm5zkRjU5/"/>
    <x v="1"/>
    <n v="0"/>
    <x v="434"/>
    <x v="3"/>
    <x v="248"/>
    <n v="6522"/>
    <n v="5408"/>
    <n v="102"/>
    <n v="22"/>
    <n v="26"/>
    <n v="4"/>
    <n v="1"/>
    <n v="154"/>
    <n v="2.84763313609467E-2"/>
    <n v="8"/>
  </r>
  <r>
    <s v="18070496056696392"/>
    <s v="Por primera vez, Córdoba celebrará el Año Nuevo Chino. 📅  El 22 y 23 de febrero, el Parque de las Tejas reunirá expresiones culturales de una de las festividades más importantes del calendario chino. Organizado por el Gobierno de la Provincia, junto a universidades, cámaras empresariales y la comunidad china, el evento busca fortalecer el vínculo entre Córdoba y la República Popular China._x000a__x000a_🧧 La propuesta incluye espectáculos y talleres culturales. A su vez, el público podrá disfrutar de la tradicional Danza del Dragón y del León, exhibiciones de artes marciales, conciertos y música de fusión. También se realizarán talleres de caligrafía, Tai Chi e idioma chino, y habrá charlas sobre las relaciones bilaterales en el espacio “Córdoba piensa en China”._x000a__x000a_🍜 La gastronomía tendrá un lugar destacado. El sector “Sabores de Oriente” ofrecerá platos típicos chinos y fusiones con sabores locales. Además, en el “Mercado del Dragón” se podrán adquirir productos culturales, artesanías y decoración. Un ciclo de cine chino, ceremonias del té y espacios interactivos completan la propuesta._x000a__x000a_🌍 El evento refuerza el vínculo entre Córdoba y la República Popular China. Más que una celebración, busca fortalecer la relación cultural y económica bilateral. Córdoba se suma así a las grandes capitales del mundo que reciben el Año Nuevo Chino, consolidándose como un punto de encuentro para el intercambio y el diálogo internacional._x000a__x000a_#Cuchá_x000a_ #AñoNuevoChino #CórdobaCultura"/>
    <s v="https://www.instagram.com/p/DFsJ_lygZ9y/"/>
    <x v="1"/>
    <n v="0"/>
    <x v="435"/>
    <x v="4"/>
    <x v="406"/>
    <n v="69581"/>
    <n v="58137"/>
    <n v="3148"/>
    <n v="2347"/>
    <n v="55"/>
    <n v="412"/>
    <n v="327"/>
    <n v="5962"/>
    <n v="0.10255087121798501"/>
    <n v="7"/>
  </r>
  <r>
    <s v="18018516614468632"/>
    <s v="🙌 ¡Feliz Cumple @soyeugequevedook! Un 5 de febrero de 1992 nacía una de las principales cantantes femeninas de #cuarteto. La homenajeamos con una rareza: el registro de una #zamba del #ChangoRodríguez junto a Raly Barrionuevo y Facundo Toro, donde se la puede ver profundamente emocionada. Eugenia supo contar que comenzó a cantar interpretando #Folklore. _x000a__x000a_#EugeQuevedo #RalyBarrionuevo #FacundoToro_x000a_#Córdoba #cordoba #cordobeses #música #cuarteto #cuarteteando"/>
    <s v="https://www.instagram.com/reel/DFtY4T3uOUI/"/>
    <x v="2"/>
    <n v="132"/>
    <x v="435"/>
    <x v="4"/>
    <x v="83"/>
    <n v="3950"/>
    <n v="3045"/>
    <n v="213"/>
    <n v="24"/>
    <n v="1"/>
    <n v="5"/>
    <n v="10"/>
    <n v="243"/>
    <n v="7.98029556650246E-2"/>
    <n v="19"/>
  </r>
  <r>
    <s v="17991859208774270"/>
    <s v="La Asociación Civil Flores Diversas denunció que el mural en homenaje a Eugenio Talbot Wright, histórico referente travesti trans y militante de Derechos Humanos, fue vandalizado con insultos transodiantes que desfiguraron su imagen._x000a__x000a_La obra, realizada por el artista Gonzalo Amieva en noviembre pasado durante la quinta edición del Travapalooza, se encuentra en la cantina trans travesti La Tía, junto a la Plaza Seca de la Facultad de Filosofía y Humanidades de la UNC._x000a__x000a_Desde la organización señalaron: “Denunciamos el atropello de personajes inescrupulosos que, amparados en el anonimato y la creciente ola de discursos de odio y desprecio por la diversidad sexual que pregona el gobierno nacional, atacan las manifestaciones sociales y culturales LGBTIQ+”._x000a__x000a_Finalmente, el comunicado cierra con una consigna clara: “¡A la violencia y el odio le respondemos con organización y reivindicación! ¡No pasarán! ¡Eugenio Talbot presente!”._x000a__x000a_#Córdoba #EugenioTalbotPresente #MemoriaTrans #FFyH #UNC #LGBTIQ+ #TravestiTrans"/>
    <s v="https://www.instagram.com/p/DFvLMawOmsx/"/>
    <x v="1"/>
    <n v="0"/>
    <x v="436"/>
    <x v="5"/>
    <x v="413"/>
    <n v="4782"/>
    <n v="3493"/>
    <n v="172"/>
    <n v="8"/>
    <n v="7"/>
    <n v="3"/>
    <m/>
    <n v="190"/>
    <n v="5.4394503292298897E-2"/>
    <n v="11"/>
  </r>
  <r>
    <s v="18084268597607300"/>
    <s v="El gobierno de Javier Milei anunció la salida de Argentina de la Organización Mundial de la Salud (OMS), argumentando “diferencias profundas” con el organismo y defendiendo la soberanía nacional. Sin embargo, la medida despierta interrogantes y preocupaciones._x000a__x000a_🔎 ¿Qué significa dejar la OMS?_x000a__x000a_➡️ Se pierde acceso a información y normativas sanitarias internacionales._x000a_➡️ Se ve afectada la cooperación en emergencias sanitarias y el acceso a suministros críticos._x000a_➡️ Se dificulta la compra de medicamentos y vacunas a precios preferenciales._x000a_➡️ Se debilita la participación en investigaciones científicas globales._x000a__x000a_🚨 Durante la pandemia, Argentina recibió vacunas a través del mecanismo COVAX, coordinado por la OMS. También ha accedido a medicamentos esenciales gracias a acuerdos con la OPS. Con la salida del país de la organización, ¿cómo se garantizará la llegada de insumos clave?_x000a__x000a_Mientras tanto, otros países continúan reforzando su relación con la OMS para enfrentar futuras crisis sanitarias. ¿Argentina queda aislada en la salud global?_x000a__x000a_📢 Leé la nota completa en cucha.com.ar 📲 o ingresando a través del link en la bio 🔗_x000a__x000a_#SaludPública #OMS #Argentina #JavierMilei #CrisisSanitaria"/>
    <s v="https://www.instagram.com/p/DFv6W7LOruS/"/>
    <x v="1"/>
    <n v="0"/>
    <x v="436"/>
    <x v="5"/>
    <x v="200"/>
    <n v="3305"/>
    <n v="2559"/>
    <n v="48"/>
    <n v="2"/>
    <n v="1"/>
    <n v="2"/>
    <m/>
    <n v="53"/>
    <n v="2.07112153184838E-2"/>
    <n v="18"/>
  </r>
  <r>
    <s v="17898434769105360"/>
    <s v="Las multas impuestas por la Policía Caminera han vuelto a aumentar debido al reciente ajuste en el precio de la nafta, así fue comunicado a través del Boletín Oficial este viernes._x000a__x000a_De acuerdo con la Ley de Tránsito 8.560, las infracciones se valoran utilizando las Unidades Fijas (UF), que se basan en el precio más bajo de un litro de nafta súper disponible al público. Y, según la información proporcionada por la Federación de Expendedores de Combustibles y Afines del Centro (FCAC), el precio de un litro de nafta súper al 5 de febrero era de $1.241._x000a__x000a_Por infracciones leves (como conducir fumando), se contemplan sanciones de 20 a 100 UF, lo cual significa la pérdida de entre 0 y 2 puntos en la licencia de conducir y un valor de entre $24.820 y $124.100. Para las graves, como circular con las luces apagadas en la ruta, se establecieron sanciones de 100 a 200 UF, lo cual significa la pérdida de entre 2 y 5 puntos en la licencia de conducir y el pago de una multa de entre $124.100 y $248.200._x000a__x000a_Para aquellas consideradas muy graves, como exceso de velocidad, conducir en contramano o cruzar semáforos en rojo, se contemplan sanciones de 200 a 400 UF, lo cual significa la pérdida de entre 5 y 20 puntos en la licencia de conducir y el pago de hasta $496.400. Finalmente, para las máximas (como manejar alcoholizado o con documentación adulterada), se contemplan sanciones de 1.200 a 2.000 UF y los montos a pagar oscilan entre $1.489.200 y $2.482.000._x000a__x000a_#Cuchá #Multas #Policía #PolicíaCaminera #Córdoba #Cordobeses"/>
    <s v="https://www.instagram.com/p/DFyihj5u2jI/"/>
    <x v="0"/>
    <n v="0"/>
    <x v="437"/>
    <x v="6"/>
    <x v="47"/>
    <n v="9651"/>
    <n v="5372"/>
    <n v="124"/>
    <n v="73"/>
    <n v="4"/>
    <n v="11"/>
    <m/>
    <n v="212"/>
    <n v="3.9463886820550999E-2"/>
    <n v="19"/>
  </r>
  <r>
    <s v="18058569979966240"/>
    <s v="🔥 Ya son 20.000 hectáreas quemadas por los #incendios en #Corrientes. #Bomberos, brigadistas y aeronaves trabajan sin descanso pero hay tres focos que permanecen activos. La directora de una #EscuelaRural falleció mientras combatía las llamas. Al igual que lo que sucede con los incendios de la #Patagonia, los de Corrientes carecen casi totalmente de cobertura mediática._x000a__x000a_#Cuchá #LaCruz #EstaciónSolari #Mantilla"/>
    <s v="https://www.instagram.com/reel/DF3w-TUOp7x/"/>
    <x v="2"/>
    <n v="53"/>
    <x v="438"/>
    <x v="1"/>
    <x v="1"/>
    <n v="11126"/>
    <n v="8457"/>
    <n v="374"/>
    <n v="79"/>
    <n v="10"/>
    <n v="12"/>
    <n v="6"/>
    <n v="475"/>
    <n v="5.6166489298805702E-2"/>
    <n v="19"/>
  </r>
  <r>
    <s v="18165914593325672"/>
    <s v="🎶 El 8 de marzo, Hilda Lizarazu y Lito Vitale se presentarán en Villa General Belgrano en un show solidario organizado para recaudar fondos destinados a la finalización del Primer Hospital Municipal._x000a__x000a_El evento tendrá lugar en el Salón de Eventos de Villa General Belgrano y comenzará a las 20 hs. Lizarazu repasará los clásicos de su carrera y presentará canciones de su homenaje a Charly García, con Lito Vitale como invitado especial. Además, contará con la participación de la banda local Discman, que sumará su talento al espectáculo._x000a__x000a_Antes del recital, se inaugurará Mar del tiempo, una muestra del artista rosarino Gustavo Augsburger que incluirá obras inéditas y destacadas de su trayectoria._x000a__x000a_Todo lo recaudado, tanto de las entradas como del buffet a cargo de la Asociación Simple Eukapía, será destinado íntegramente a esta causa solidaria._x000a__x000a_🎟️ Entradas generales: $22.000, disponibles en boleteriadigital.com.ar_x000a__x000a_#VillaGeneralBelgrano #CulturaCBA #HildaLizarazu #LitoVitale #Solidaridad #ArteYSolidaridad"/>
    <s v="https://www.instagram.com/p/DF5CyyZuTEr/"/>
    <x v="1"/>
    <n v="0"/>
    <x v="439"/>
    <x v="2"/>
    <x v="270"/>
    <n v="63259"/>
    <n v="57529"/>
    <n v="3088"/>
    <n v="57"/>
    <n v="34"/>
    <n v="45"/>
    <n v="26"/>
    <n v="3224"/>
    <n v="5.6041300909106702E-2"/>
    <n v="7"/>
  </r>
  <r>
    <s v="18032278361614128"/>
    <s v="🌊 ¡Posiblemente sea la primera vez que se ve un pez diablo negro vivo en el mundo! También conocido como rape abisal, habita entre los 200 y 2.000 metros de profundidad, pero misteriosamente fue visto muy cerca de la superficie a unos dos kilómetros de la costa de #Tenerife, #España. Es muy llamativo por su color, su filosa dentadura y su antena con #bioluminiscencia para atraer presas._x000a__x000a_#Cuchá #DiabloNegro #PezDiabloNegro #Biología #Naturaleza #Mar #VidaAcuática #BiologíaMarina #Abisal"/>
    <s v="https://www.instagram.com/reel/DF6Tgr1PinF/"/>
    <x v="2"/>
    <n v="28"/>
    <x v="439"/>
    <x v="2"/>
    <x v="157"/>
    <n v="4716"/>
    <n v="3240"/>
    <n v="157"/>
    <n v="16"/>
    <n v="2"/>
    <n v="1"/>
    <n v="1"/>
    <n v="176"/>
    <n v="5.4320987654321001E-2"/>
    <n v="19"/>
  </r>
  <r>
    <s v="17998760936726960"/>
    <s v="La Estrella Azul , película coproducida por la cordobesa Prisma Cine, se llevó dos Premios Goya en la 39ª edición de la Academia de Cine de España. 🎬  La cinta fue reconocida en las categorías Mejor Director Novela para Javier Macipe Costa y Mejor Actor Revelación para Pepe Lorente._x000a__x000a_📽 ️ Filmada en parte en Cosquín y Cerro Colorado, la película es una coproducción entre España y Argentina que narra el cruce entre un joven rockero zaragozano y un sabio folklorista santiagueño, interpretado por Cuti Carabajal. Una historia que conecta mundos a través de la música y la tradición._x000a__x000a_🌟 La Estrella Azul fue nominada en ocho categorías, destacándose en la ceremonia de Granada como una de las grandes ganadoras de la noche. Este reconocimiento pone nuevamente en valor el cine cordobés y su potencial en el escenario internacional._x000a__x000a_📰 Desde Prisma Cine destacaron que estos premios marcan &quot;un hito en la historia del cine cordobés y argentino&quot;. A su vez, para Córdoba, este logro refuerza y pone en valor el crecimiento sostenido de la industria audiovisual local_x000a__x000a_#Cuchá _x000a__x000a_#PremiosGoya #CineCordobés"/>
    <s v="https://www.instagram.com/p/DF7p4Swg0u2/"/>
    <x v="1"/>
    <n v="0"/>
    <x v="440"/>
    <x v="3"/>
    <x v="414"/>
    <n v="15800"/>
    <n v="12914"/>
    <n v="652"/>
    <n v="87"/>
    <n v="13"/>
    <n v="33"/>
    <n v="11"/>
    <n v="785"/>
    <n v="6.0786743069536901E-2"/>
    <n v="8"/>
  </r>
  <r>
    <s v="18057645545049280"/>
    <s v="La ecóloga Sandra Díaz, investigadora del CONICET y oriunda de la localidad de Bell Ville, fue distinguida con el Tyler Prize 2025, uno de los galardones más prestigiosos del mundo en el ámbito ambiental. 🌱 Junto al antropólogo brasileño-estadounidense Eduardo Brondízio, Díaz es la primera sudamericana en recibir esta distinción por sus estudios sobre el entrelazamiento entre la biodiversidad y la humanidad._x000a__x000a_📚 El Premio Tyler, conocido como el “Nobel del Medio Ambiente”, es otorgado por la Universidad del Sur de California. El Comité Ejecutivo resolvió reconocer a Díaz y Brondízio con este galardón por su compromiso en la investigación de la pérdida de biodiversidad y sus efectos en las sociedades humanas. Además, recibirán un premio de 250.000 dólares por su contribución al campo._x000a__x000a_🌍 Sandra Díaz destaca por sus investigaciones sobre las conexiones profundas entre los seres humanos y la naturaleza. Desde el Instituto Multidisciplinario de Biología Vegetal (IMBIV, CONICET-UNC), impulsa el reconocimiento de la justicia socioambiental y la importancia de integrar la biodiversidad en políticas públicas y económicas._x000a__x000a_🌳 Por su parte, Eduardo Brondízio, especialista en estudios sobre la Amazonia, hace un llamado a transformar la relación entre las decisiones políticas, el financiamiento climático y la biodiversidad. Ambos investigadores han trabajado juntos en el Informe de Evaluación Global de la IPBES, un documento clave para la Convención de las Naciones Unidas sobre Biodiversidad._x000a__x000a_🔗 “Estamos conectados, para bien o para mal”, afirmó Díaz, al subrayar que las personas no están separadas del entorno natural. Sus estudios muestran la interdependencia entre la vida humana y la no humana, y llaman a asumir una responsabilidad compartida en la trama de la vida en el planeta._x000a__x000a_#Cuchá _x000a_#CienciaArgentina #MedioAmbiente"/>
    <s v="https://www.instagram.com/p/DGAyZrBAXh9/"/>
    <x v="1"/>
    <n v="0"/>
    <x v="441"/>
    <x v="5"/>
    <x v="415"/>
    <n v="6557"/>
    <n v="5257"/>
    <n v="399"/>
    <n v="31"/>
    <n v="4"/>
    <n v="5"/>
    <n v="1"/>
    <n v="439"/>
    <n v="8.3507704013696005E-2"/>
    <n v="8"/>
  </r>
  <r>
    <s v="17943126779957080"/>
    <s v="💧 Investigadores de la Universidad Nacional de Córdoba (UNC) están desarrollando un nanofiltro inteligente, capaz de sensar la calidad del agua en tiempo real y adaptarse para retener bacterias, metales pesados o minerales, según la necesidad._x000a__x000a_🌱 El proyecto combina materiales avanzados, inteligencia artificial y machine learning, creando una tecnología revolucionaria en el campo de la purificación del agua. El filtro, que integra el catálogo 2024 de UNC Innova, utiliza un compuesto especial a base de grafeno y óxidos metálicos, potenciado por un microchip que le permite analizar variables como voltaje, temperatura, pH y salinidad para identificar contaminantes específicos._x000a__x000a_💡 Lo innovador es que el sistema aprende de los datos que registra y puede autorregularse frente a cambios inesperados en la composición del líquido. Esto lo convierte en una plataforma ultrasensible, portátil y fácil de aplicar en distintos entornos, desde el consumo humano hasta procesos industriales y ambientales._x000a__x000a_✨ Este desarrollo, liderado por la investigadora Noelia Bajales Luna, es el resultado de más de una década de trabajo. Es, además, una extensión del proyecto Cianoclean, surgido en el marco del programa i-Teams de la UNC, que busca soluciones concretas para problemas reales a través de la transferencia de tecnología._x000a__x000a_🌍 El impacto es claro: una herramienta con el potencial de mejorar el acceso al agua potable, reduciendo riesgos para la salud y ayudando a mitigar la contaminación hídrica. Desde la UNC, ciencia y tecnología se unen para crear soluciones innovadoras con alcance global. _x000a__x000a_📍 Nota completa en 👉 cucha.com.ar 📝"/>
    <s v="https://www.instagram.com/p/DGEdSJZRajV/"/>
    <x v="1"/>
    <n v="0"/>
    <x v="442"/>
    <x v="6"/>
    <x v="266"/>
    <n v="6152"/>
    <n v="4785"/>
    <n v="126"/>
    <n v="16"/>
    <n v="0"/>
    <n v="5"/>
    <m/>
    <n v="147"/>
    <n v="3.0721003134796199E-2"/>
    <n v="18"/>
  </r>
  <r>
    <s v="18055067570093900"/>
    <s v="🔎 Lo que comenzó el viernes como un tuit de promoción de una criptomoneda por parte del presidente Javier Milei escaló hasta decantar en un escándalo con repercusión internacional, que el Gobierno intenta minimizar y la oposición buscar potenciar con presentaciones de pedidos de juicio político y de investigaciones en el Congreso. Lo cierto es que la criptoestafa dejó un tendal de víctimas, con números que exórbitantes, que a continuación analizamos._x000a__x000a_📌 El viernes por la tarde, la empresa KIP, vinculada al mundo cripto, publica una página web –registrada en el día– sobre un proyecto denominado Viva La Libertad, donde supuestamente se van a financiar a las pequeñas empresas argentinas para potenciarlas. A las 19:00hs se abrió la posibilidad de comprar y vender el token (moneda digital), prácticamente al mismo tiempo, el presidente publica en sus redes sociales (Instagram, X y Facebook) un posteo sobre el proyecto e incluyó la dirección del contrato para que cualquiera pueda comprar. El tweet estuvo fijado por casi cinco horas y disparó las inversiones, lo que hizo subir rápidamente el precio. Aquí fue cuando se produjo un Rug Pull, uno de los fraudes más comunes en el ecosistema cripto, que cuando los creadores o desarrolladores abandonan repentinamente un proyecto o salen de la estafa, llevándose consigo todos los fondos invertidos por los usuarios._x000a__x000a_📲 En total, según The Solana Post, la operación afectó a 74.698 personas, que perdieron más de 286 millones de dólares. Hasta hoy hay 112 denuncias penales contra el primer mandatario en Argentina, y ya se acumulan en el exterior, incluso fue denunciado ante el FBI. En detalle, 71.369 personas perdieron hasta 10.000 dólares; 2.409 perdieron entre 10.000 y 50.000 dólares; 438 perdieron entre 50.000 y 100.000 dólares; 318 perdieron entre 100.000 y 250.000 dólares; 87 perdieron más de 250.000 dólares; 52 perdieron más de 500.000 dólares; y 25 perdieron más de 1.000.000 dólares._x000a__x000a_▶️ El caso es por demás complejo y cuenta con numerosas aristas para el análisis, que intentaremos abordar en otras publicaciones._x000a__x000a_#Cuchá #Cripto #Criptomoneda #Libra"/>
    <s v="https://www.instagram.com/p/DGMOujPvgRx/"/>
    <x v="0"/>
    <n v="0"/>
    <x v="443"/>
    <x v="2"/>
    <x v="330"/>
    <n v="24777"/>
    <n v="14060"/>
    <n v="1013"/>
    <n v="154"/>
    <n v="41"/>
    <n v="58"/>
    <n v="17"/>
    <n v="1266"/>
    <n v="9.0042674253200602E-2"/>
    <n v="18"/>
  </r>
  <r>
    <s v="17870791392296450"/>
    <s v="📉 La Inversión Extranjera Directa (IED) cerró el 2024 con ingresos netos de apenas USD 89 millones, el peor registro desde que el Banco Central comenzó a medir la serie en 2003, según comunicó BAE Negocios. Esto ocurre en el primer año del gobierno de Javier Milei, y con la implementación del Régimen de Incentivo para la Inversión y Exportación (RIGI), una de las grandes apuestas del gobierno libertario para atraer capital extranjero. El régimen ofrece exenciones impositivas para grandes inversores en sectores clave como energía, minería y agroindustria. ⚡_x000a__x000a_📊 Hasta noviembre, la estrategia parecía dar resultados, con ingresos netos acumulados de USD 784 millones. Sin embargo, una repatriación de capitales del sector energético en diciembre dejó el saldo del mes en negativo, con una salida neta de USD 695 millones. El balance del año cerró con un fuerte retroceso. 📉_x000a__x000a_🔍 El RIGI dejó sobre la mesa compromisos de inversión por más de USD 10.000 millones, con proyectos estratégicos como el oleoducto Vaca Muerta Sur y el desarrollo de un buque de licuefacción a partir de 2027. 🛢️_x000a__x000a_📢 Para el gobierno, el gran desafío será convertir esas promesas en resultados concretos para reactivar la economía y generar empleo genuino. Sin una política activa que fomente encadenamientos productivos y promueva la integración con proveedores nacionales, el riesgo es que estas inversiones se conviertan en proyectos de enclave, con poca agregación de valor para el país. ⚙️_x000a__x000a_🧐 ¿Se podrá revertir la tendencia en 2025? Todo dependerá de si se logran crear las condiciones necesarias para atraer una inversión sostenida y genuina que dinamice el entramado productivo nacional. 📈_x000a__x000a_👉 Leé la nota completa en cucha.com.ar o ingresá al link en la bio. 🔗_x000a__x000a_#Inversión #Economía #RIGI #ActualidadCBA #Córdoba #Industria"/>
    <s v="https://www.instagram.com/p/DGLIuhEutEn/"/>
    <x v="1"/>
    <n v="0"/>
    <x v="443"/>
    <x v="2"/>
    <x v="416"/>
    <n v="3792"/>
    <n v="2888"/>
    <n v="74"/>
    <n v="5"/>
    <n v="3"/>
    <n v="3"/>
    <m/>
    <n v="85"/>
    <n v="2.9432132963988899E-2"/>
    <n v="8"/>
  </r>
  <r>
    <s v="18491453056033448"/>
    <s v="▶️ La interrupción a la #entrevista que Jony Viale le realizaba al Presidente #Milei fue un momento único para el #periodismo argentino. Fue Santiago #Caputo quien intervino ante una respuesta que podía complicar judicialmente al #Presidente, en el marco de la causa por la #Criptoestafa. También se ve manchada la imagen de #TN y del #periodista tras verse cómo estaba guionada la nota. Mirá el vídeo acá._x000a__x000a_#Cuchá #Cripto #Libra #Criptoestafa #santiagocaputo #viale #jonyviale #estafa #comunicación"/>
    <s v="https://www.instagram.com/reel/DGOx7xUvxac/"/>
    <x v="2"/>
    <n v="57"/>
    <x v="444"/>
    <x v="3"/>
    <x v="417"/>
    <n v="5316"/>
    <n v="3131"/>
    <n v="161"/>
    <n v="21"/>
    <n v="8"/>
    <n v="8"/>
    <m/>
    <n v="198"/>
    <n v="6.3238581922708398E-2"/>
    <n v="18"/>
  </r>
  <r>
    <s v="18058270670076980"/>
    <s v="Las Pelotas recibió un reconocimiento especial en el Cosquín Rock por ser la única banda que ha estado presente en todas sus ediciones. Desde su nacimiento en 1988, tras la disolución de Sumo, la banda forjó un sonido único que fusiona rock, reggae y funk. Tras 25 años, siguen dejando su huella en la historia del festival. 🎸🔥 _x000a__x000a_#Cuchá_x000a_ #RockNacional #CosquínRock"/>
    <s v="https://www.instagram.com/reel/DGNpbpnRBQi/"/>
    <x v="2"/>
    <n v="68"/>
    <x v="444"/>
    <x v="3"/>
    <x v="418"/>
    <n v="4348"/>
    <n v="2859"/>
    <n v="199"/>
    <n v="5"/>
    <n v="4"/>
    <n v="3"/>
    <n v="2"/>
    <n v="211"/>
    <n v="7.3802028681357101E-2"/>
    <n v="7"/>
  </r>
  <r>
    <s v="18053209226284100"/>
    <s v="🎶 El músico bonaerense Guillermo Beresñak vuelve a Córdoba para recorrer la capital y las sierras del 20 al 23 de febrero, con cuatro shows consecutivos. Estará acompañado por Herni Bourguet en guitarra, con quien realizan un espectáculo en formato íntimo de dúo con piano, guitarra y voz._x000a__x000a_🔊 Beresñak cumple 20 ayos de trayectoria, en los que publicó ocho álbumes y recorrió los escenarios más importantes del país, tocando con artistas de renombre como Fito Páez, Charly García y Emir Kusturica. _x000a__x000a_🗓️ La gira en Córdoba comenzará por el interior de la provincia: el jueves 20 se presentará en Medio Tono Club de Música de Villa #LosAromos junto a la artista local Eva Gou. El viernes 21 continuará por Montañitas Bar de #RíoCeballos y el sábado en Las Martas Bar de Villa Animí. Para cerrar, el domingo 23 a las 20:30hs actuará en Lupulus Patio Cervecero, Chacabuco 819, #NuevaCórdoba. _x000a__x000a_#Cuchá #Cultura #Música"/>
    <s v="https://www.instagram.com/p/DGRbbDnvQHJ/"/>
    <x v="1"/>
    <n v="0"/>
    <x v="445"/>
    <x v="4"/>
    <x v="2"/>
    <n v="4253"/>
    <n v="3264"/>
    <n v="28"/>
    <n v="8"/>
    <n v="0"/>
    <n v="3"/>
    <m/>
    <n v="39"/>
    <n v="1.19485294117647E-2"/>
    <n v="19"/>
  </r>
  <r>
    <s v="18087732691564600"/>
    <s v="ℹ️ La empresa General Motors concretó la desvinculación de 309 empleados de su planta de Alvear, en las afueras de Rosario, donde fabrica la Chevrolet Tracker. La medida, que comenzó a fines de enero con una oferta de retiros voluntarios, culminó con la salida de 260 trabajadores que aceptaron la propuesta y 49 más que recibieron telegramas de despido._x000a__x000a_📉 Este recorte se suma al realizado en abril de 2024, cuando GM desvinculó a 200 empleados (167 a través de retiros voluntarios y 33 con despidos). Así, la automotriz eliminó cerca de 500 puestos de su planta de Alvear en menos de un año._x000a__x000a_📌 Las salidas en GM se suman a las suspensiones concretadas a principios de mes en la planta de Nissan en Córdoba, lo que revela una profundización de la crisis en el sector automotriz que ya viene desde el año pasado._x000a__x000a_🔎 Si querés conocer más, podés leer la nota completa haciendo click en el link de la bio o ingresando a 👉 www.cucha.com.ar._x000a__x000a_#Cuchá #GeneralMotors #Alvear #Rosario #Nissan #Automotriz #Industria #IndustriaAutomotriz #Motosierra"/>
    <s v="https://www.instagram.com/p/DGT7Nj_v-ZR/"/>
    <x v="1"/>
    <n v="0"/>
    <x v="446"/>
    <x v="5"/>
    <x v="27"/>
    <n v="14460"/>
    <n v="12355"/>
    <n v="450"/>
    <n v="205"/>
    <n v="101"/>
    <n v="19"/>
    <n v="16"/>
    <n v="775"/>
    <n v="6.2727640631323398E-2"/>
    <n v="18"/>
  </r>
  <r>
    <s v="18092717416546740"/>
    <s v="🌎 El 21 de febrero de 1972, Juan Domingo Perón, desde su exilio en Madrid, envió un mensaje con una notable capacidad premonitoria que nos deja un legado de vanguardia ambiental. Mucho antes de que el cambio climático fuera reconocido como una crisis global, ya advertía sobre los peligros del desarrollo sin regulación._x000a__x000a_📢 “La lucha contra la contaminación del ambiente y de la biosfera, contra el despilfarro de los recursos naturales, no es un problema más de la humanidad; es EL problema.”_x000a__x000a_Perón comprendió que el daño ambiental no solo afectaba a la naturaleza, sino que estaba íntimamente ligado a la justicia social y a la soberanía de los pueblos. Más de 50 años después, su advertencia sigue vigente en un mundo donde la crisis climática avanza y donde algunos sectores aún niegan sus consecuencias._x000a__x000a_Su mensaje, interceptado por la dictadura, no logró ser presentado en la Primera Cumbre de la Tierra de la ONU en 1972. Sin embargo, sus palabras trascendieron el tiempo y en 1973 la ONU reconoció su visión, estableciendo el 18 de octubre como el Día Mundial de la Protección de la Naturaleza en su honor._x000a__x000a_📢 “Creemos que ha llegado la hora en que todos los pueblos y gobiernos del mundo cobren conciencia de la marcha suicida que la humanidad ha emprendido a través de la contaminación del medio ambiente y la biosfera.”_x000a__x000a_🌱 Hoy, en un contexto donde las políticas ambientales son atacadas bajo la idea de que frenan el desarrollo económico, recuperar estos textos es fundamental. Nos recuerdan que el progreso no puede separarse del cuidado ambiental y que una economía sin sustentabilidad solo genera más desigualdad._x000a__x000a_✍️ @matialonso4, Secretario de Ambiente y Economía Circular de Cosquín._x000a__x000a_📲 Leé la nota completa en 👉 cucha.com.ar (link en la bio)._x000a__x000a_#JusticiaAmbiental #Perón #Ambiente #Sostenibilidad #Historia #Cucha"/>
    <s v="https://www.instagram.com/p/DGVi9uvOe24/"/>
    <x v="1"/>
    <n v="0"/>
    <x v="447"/>
    <x v="6"/>
    <x v="98"/>
    <n v="5863"/>
    <n v="4324"/>
    <n v="250"/>
    <n v="37"/>
    <n v="3"/>
    <n v="14"/>
    <m/>
    <n v="304"/>
    <n v="7.0305272895467202E-2"/>
    <n v="9"/>
  </r>
  <r>
    <s v="17922086472043950"/>
    <s v="Villa Ciudad Parque celebra su 11° Fiesta del Vino y la Vid. 📍 Este sábado 22 de febrero, la Bodega Familia Furfado vuelve a ser el escenario de la tradicional Fiesta del Vino y la Vid. Ubicada entre las Sierras Grandes y las Sierras Chicas, la bodega ofrece un entorno ideal para recorrer sus instalaciones y conocer el proceso de elaboración del vino._x000a__x000a_🍷 Como cada año, el momento central del festival es la pisada de uvas, una práctica ancestral que se mantiene como símbolo de la cosecha y la producción vitivinícola. Además, participan 13 bodegas de todo el Valle de Calamuchita, de las cuales cuatro son de Villa Ciudad Parque._x000a__x000a_🎶 La música en vivo estará a cargo de &quot;Orquesta Suena la Banda&quot;, un ensamble de más de 40 músicos que acompañará la jornada con un repertorio en vivo. La oferta gastronómica también está pensada para maridar con los vinos presentes en el festival._x000a__x000a_📅 El festival comienza a las 17:00 y la entrada tiene un valor de $7.000 (Incluye una copa de cristal para degustaciones). Los menores de 18 años no abonan entrada._x000a__x000a_Para mas información podes ingresar a la web de turismo: www.cordobaturismo.gov.ar_x000a__x000a_📸 Ivana pereyra_x000a__x000a_#Cuchá _x000a_#FiestaDelVino #VillaCiudadParque"/>
    <s v="https://www.instagram.com/p/DGWehHPAJWX/"/>
    <x v="0"/>
    <n v="0"/>
    <x v="447"/>
    <x v="6"/>
    <x v="411"/>
    <n v="3765"/>
    <n v="2332"/>
    <n v="56"/>
    <n v="33"/>
    <n v="0"/>
    <n v="0"/>
    <m/>
    <n v="89"/>
    <n v="3.8164665523156102E-2"/>
    <n v="18"/>
  </r>
  <r>
    <s v="18489707209017120"/>
    <s v="Gulliver Digital Passport es una aplicación que propone una manera distinta de recorrer ciudades. A través de un sistema de sellos digitales, los viajeros pueden registrar su paso por distintos puntos de interés escaneando códigos QR. 📲  Además, la plataforma conecta a los turistas con comercios locales, facilitando experiencias interactivas y beneficios exclusivos._x000a__x000a_🗺️ La aplicación permite acceder a recorridos temáticos, promociones en establecimientos adheridos y experiencias turísticas. La descarga es sin costo y, al visitar un lugar, el usuario puede escanear el código QR disponible. Al hacerlo, obtiene un sello digital que se suma a su pasaporte, generando un registro de su viaje._x000a__x000a_🏪 Gulliver también funciona como una herramienta para prestadores de servicios turísticos. Los comercios adheridos pueden ofrecer descuentos o beneficios a los usuarios de la aplicación, generando mayor visibilidad y conexión con clientes potenciales. De este modo, la aplicación busca fortalecer la relación entre los viajeros y la oferta comercial de cada ciudad._x000a__x000a_🎊 El lanzamiento oficial de Gulliver se realiza en el marco de la celebración del Año Nuevo Chino en la ciudad de Córdoba, con una activación especial. Durante el evento, los participantes recibirán un sello conmemorativo, convirtiéndose en los primeros usuarios en probar la plataforma y comenzar su colección digital._x000a__x000a_📍 El objetivo de Gulliver es ampliar su alcance a más ciudades, incorporando nuevas funciones y eventos. Con cada destino añadido, los viajeros podrán seguir sumando sellos y acceder a más beneficios. La propuesta combina tecnología y turismo en una experiencia que busca transformar la forma en que se recorre los espacios urbanos. _x000a__x000a_Si querés conocer más, podés ingresar a ➡️ @gulliver.digitalpassport_x000a__x000a_#Cuchá _x000a_#TurismoDigital #Innovación"/>
    <s v="https://www.instagram.com/p/DGYALO3Acjh/"/>
    <x v="1"/>
    <n v="0"/>
    <x v="448"/>
    <x v="0"/>
    <x v="419"/>
    <n v="2574"/>
    <n v="1840"/>
    <n v="45"/>
    <n v="12"/>
    <n v="1"/>
    <n v="8"/>
    <n v="4"/>
    <n v="66"/>
    <n v="3.5869565217391298E-2"/>
    <n v="8"/>
  </r>
  <r>
    <s v="18076220548724860"/>
    <s v="📝 Disruptivo, transgresor y con una sensibilidad característica, un 23 de febrero del año 2012, se quitó la vida el poeta cordobés Vicente Luy._x000a__x000a_#Cuchá #Córdoba #Poesía #VicenteLuy #Luy #poeta #poetacordobés #poesíacordobesa #cordoba #cordobeses #cultura"/>
    <s v="https://www.instagram.com/reel/DGbxD_1PrtU/"/>
    <x v="2"/>
    <n v="60"/>
    <x v="449"/>
    <x v="1"/>
    <x v="33"/>
    <n v="8989"/>
    <n v="6135"/>
    <n v="342"/>
    <n v="79"/>
    <n v="9"/>
    <n v="39"/>
    <n v="26"/>
    <n v="469"/>
    <n v="7.6446617766911196E-2"/>
    <n v="19"/>
  </r>
  <r>
    <s v="18025116887387000"/>
    <s v="🙌 En marzo, Mes de la Mujer, se presentará en el Teatro Real el ciclo “Historia de mujeres por mujeres”. Cinco obras compuestas por directoras, actrices y dramaturgas cordobesas. Todas las funciones serán a las 20:30hs en la sala Azucena Carmona. El cronograma es el siguiente: _x000a__x000a_Miércoles 5: N°392, je suis Soy Camille Claudel_x000a_Jueves 6: Útero Bicorne_x000a_Viernes 7: Flores Rojas_x000a_Sábado 8: Serafinas_x000a_Domingo 9: Magdalena_x000a__x000a_📌 El valor de las entradas es de $13.000, excepto “Utero Bicorne” que, al tratarse del elenco oficial, su valor es $4.000. Se adquieren por autoentrada.com o en la boletería del teatro. Para que sepas cuál elegir, te compartimos una breve sinopsis de cada una._x000a__x000a_🔸 N°392, je suis Soy Camille Claudel: Camille pasó los últimos 30 años de su vida encerrada en un manicomio, sin esculpir, sin ver gente amiga, más que 7 visitas de su hermano (cómplice de su encierro). Murió sola y su lápida la reconocía como “n392”. Pero ella es mucho más que este final... Inmensa artista, enorme escultora, logró plasmar en sus piezas movimientos y emociones como nadie._x000a__x000a_🔸 Útero Bicorne: un viaje íntimo e introspectivo de Eliana: una mujer descubre haber nacido con una malformación congénita llamada Útero Bicorne. Metáfora profunda sobre cómo el ideal social y científico de perfección del cuerpo femenino y el mandato sobre las formas hegemónicas de la maternidad producen heridas irreparables._x000a__x000a_🔸 Flores Rojas: docudrama ficcional basado en la vida de dos mujeres salteñas que fueron parte de la Revolución de mayo: Macacha Güemes y Cramen Puch de Güemes._x000a__x000a_🔸 Serafinas: la obra trata sobre los primeros sufragismos de principio de siglo y los comienzos de huelgas y manifestaciones por los derechos femeninos. A través de cuatro historias de vida de mujeres profesionales se recrean las primeras luchas femeninas en torno a los derechos y el mundo del trabajo._x000a__x000a_🔸 Magdalena: María Magdalena nos trae su voz. Cuenta fragmentos de su vida y su propia versión de los hechos. Se reconstruye poéticamente la vida de una mujer que poco conocemos de ella, y que su impronta fue mucho mayor de lo que sabemos. ¿Quién fue realmente María Magdalena?_x000a__x000a_#Cuchá #Teatro #Córdoba #Cultura"/>
    <s v="https://www.instagram.com/p/DGdSqEBO0cG/"/>
    <x v="1"/>
    <n v="0"/>
    <x v="450"/>
    <x v="2"/>
    <x v="134"/>
    <n v="26153"/>
    <n v="20665"/>
    <n v="1018"/>
    <n v="342"/>
    <n v="15"/>
    <n v="117"/>
    <n v="129"/>
    <n v="1492"/>
    <n v="7.2199370917009398E-2"/>
    <n v="9"/>
  </r>
  <r>
    <s v="18092429239555448"/>
    <s v="El sistema de salud argentino ha recibido un duro golpe con la decisión del Gobierno de Javier Milei de recortar funciones del Instituto Nacional del Cáncer (INC) y desmantelar el Programa Nacional de Cuidados Paliativos. _x000a__x000a_La medida se basó en suspender las compras de opioides (morfina y metadona) con los que se trata a las personas enfermas de cáncer y en echar a 6 de los 8 integrantes del equipo. Las consecuencias de esta decisión son alarmantes. Sin la provisión de opioides, los pacientes con cáncer avanzado enfrentan un aumento del sufrimiento físico._x000a__x000a_El Programa Nacional de Cuidados Paliativos no solo se encargaba de proveer medicamentos esenciales para aliviar el dolor, sino que también formaba recursos humanos y ofrecía apoyo a equipos de atención en todo el país. _x000a__x000a_El programa era un pilar fundamental para garantizar la atención de pacientes con cáncer avanzado, especialmente en las provincias más vulnerables. El recorte ha generado una ola de indignación entre profesionales de la salud y familiares._x000a__x000a_El desmantelamiento se enmarca en un recorte presupuestario más amplio: el INC sufrió una subejecución del 55% de su presupuesto en 2024. Este ajuste no solo compromete la atención actual, sino que también hipoteca el futuro de las políticas oncológicas en el país._x000a__x000a_Organizaciones como la Asociación Argentina de Medicina y Cuidados Paliativos (AAMyCP) han expresado su preocupación por la falta de respuestas oficiales del Ministerio de Salud, que encabeza Mario Iván Lugones (foto) que hasta ahora no ha desmentido las denuncias ni ofrecido un plan alternativo._x000a__x000a_Mientras tanto, trabajadores de la salud han convocado a una marcha el 27 de febrero para visibilizar el descontento frente a lo que consideran un abandono estatal._x000a__x000a_Cabe recordar que en Argentina el cáncer sigue siendo una de las principales causas de muertes._x000a__x000a_#Cuchá #Salud #CuidadosPaliativos #Cáncer"/>
    <s v="https://www.instagram.com/p/DGeTbbjv5sv/"/>
    <x v="1"/>
    <n v="0"/>
    <x v="450"/>
    <x v="2"/>
    <x v="28"/>
    <n v="24078"/>
    <n v="19552"/>
    <n v="452"/>
    <n v="131"/>
    <n v="81"/>
    <n v="23"/>
    <n v="4"/>
    <n v="687"/>
    <n v="3.51370703764321E-2"/>
    <n v="19"/>
  </r>
  <r>
    <s v="18094654543474840"/>
    <s v="En la madrugada del 25 de febrero del 2006, nos dejaba Pablo Ravassollo, cantante de #Trulalá y que, a sus 23 años, era una de las voces más prometedoras del #cuarteto. &quot;Pablito&quot; falleció en un accidente de tránsito en la Ruta 5, cuando se dirigía a actuar a Santa Rosa de #Calamuchita. Había ingresado a #Trula tras la partida de #CristianAmato, después de un multitudinario casting realizado en el Estadio del Centro. &quot;Cuando lo probamos dijimos 'es él'. Tenía un ángel, ya se notaba, venía con Trulala en las venas&quot; supo contar Mauricio #Canovas._x000a__x000a_#Cuchá #PabloRavassollo #Ravassollo #Córdoba #cordoba #cordobeses #EstadioDelCentro #ángel #SantaRosa #SantaRosaDeCalamuchita #Ruta5 #AltaGracia #ElLocoAmato"/>
    <s v="https://www.instagram.com/reel/DGfwxYyO4I0/"/>
    <x v="2"/>
    <n v="65"/>
    <x v="451"/>
    <x v="3"/>
    <x v="420"/>
    <n v="212710"/>
    <n v="168723"/>
    <n v="12817"/>
    <n v="1111"/>
    <n v="102"/>
    <n v="1056"/>
    <n v="1217"/>
    <n v="15086"/>
    <n v="8.94128245704498E-2"/>
    <n v="8"/>
  </r>
  <r>
    <s v="18035737631447832"/>
    <s v="⚖️ El Tribunal de Goya impuso una condena de 12 años de prisión a Leonardo Cositorto, fundador de Generación Zoe, tras hallarlo culpable de estafa y asociación ilícita en la provincia de Corrientes. Además de Cositorto, el Tribunal sentenció a sus socios, Miguel Ángel Echegaray, Maximiliano Javier Batista y Lucas Damián Camelino, a 8 años de cárcel. _x000a__x000a_📌 Se trata del primer juicio que enfrenta el líder de la organización Zoe, que cuenta con otros procesos judiciales pendientes. Cositorto debe volver a la cárcel de Bouwer en Córdoba donde es investigado por delitos similares por la Justicia de Villa María que unificó las denuncias en su contra._x000a__x000a_💬 El apuntado como líder de la megaestafa rompió en llanto al dar un breve discurso. “Jamás tuvimos la intención de estafar a nadie”, aseguró. Luego, en un giro inesperado de su alocución, Cositorto anunció su intención de postularse como diputado por la provincia de Buenos Aires, siempre y cuando &quot;los políticos me lo dejen&quot;. También solicitó una &quot;justicia independiente&quot; y pidió ser restituido a una &quot;institución justa&quot; que tenga consideración por él y sus socios. &quot;Nosotros de acá no nos llevamos ningún dinero&quot;, reiteró, insistiendo en su inocencia._x000a__x000a_🔎 Cositorto fue detenido en abril de 2022 en República Dominicana y extraditado a Argentina. Está acusado de liderar una estafa piramidal que habría defraudado a inversores por al menos 120 millones de dólares. Las actividades de Generación Zoe se extendieron por 17 países y habrían afectado a miles de personas en todo el mundo. En Argentina, las provincias de Corrientes y Córdoba fueron particularmente afectadas, con numerosas víctimas que perdieron sus ahorros en la promesa de altas rentabilidades._x000a__x000a_#Cuchá #Córdoba #Cositorto #GeneraciónZoe #cordobeses #cordoba #Goya #Corrientes #VillaMaría"/>
    <s v="https://www.instagram.com/p/DGgWunHPaRh/"/>
    <x v="1"/>
    <n v="0"/>
    <x v="451"/>
    <x v="3"/>
    <x v="421"/>
    <n v="4484"/>
    <n v="3365"/>
    <n v="78"/>
    <n v="2"/>
    <n v="2"/>
    <n v="1"/>
    <m/>
    <n v="83"/>
    <n v="2.4665676077266E-2"/>
    <n v="14"/>
  </r>
  <r>
    <s v="18073187578775752"/>
    <s v="💵 Desde este viernes, los argentinos podrán realizar pagos en dólares estadounidenses en una variedad de comercios, utilizando tarjetas de débito y sistemas de billeteras virtuales, incluso en cuotas. Esta nueva modalidad de pago, implementada por el Banco Central (BCRA), será parte de un proceso que permite la competencia de monedas en la economía local_x000a__x000a_📌 La nueva modalidad facilitará el uso de dólares en transacciones cotidianas y formalizará operaciones en sectores como turismo, inmobiliario y electrodomésticos. Los comercios podrán exhibir precios en ambas monedas y decidir si aceptan pagos en dólares, aunque su implementación será voluntaria._x000a__x000a_📲 Los pagos con QR permitirán que cualquier billetera virtual o aplicación bancaria escanee y procese transacciones en dólares. La interoperabilidad del sistema asegurará que los clientes puedan utilizar distintos métodos de pago sin restricciones de plataforma._x000a__x000a_ℹ️ La normativa también habilitará el pago en cuotas mediante el sistema DEBIN programado. El BCRA fijó el 1 de abril como la fecha en la que esta funcionalidad estará plenamente operativa, dando tiempo a los comercios para adaptar sus sistemas._x000a__x000a_#Cuchá #Economía #Actualidad #Dólares"/>
    <s v="https://www.instagram.com/p/DGjQl7zvZDX/"/>
    <x v="1"/>
    <n v="0"/>
    <x v="452"/>
    <x v="4"/>
    <x v="422"/>
    <n v="6188"/>
    <n v="4417"/>
    <n v="53"/>
    <n v="18"/>
    <n v="15"/>
    <n v="2"/>
    <m/>
    <n v="88"/>
    <n v="1.99230246773828E-2"/>
    <n v="17"/>
  </r>
  <r>
    <s v="17867444673245320"/>
    <s v="🧬 Un test biológico molecular desarrollado en Córdoba promete cambiar la fertilización asistida en el mundo. Se trata de Embryoxite, una startup que usa inteligencia artificial para mejorar las tasas de éxito de los tratamientos reproductivos._x000a__x000a_El equipo liderado por Iván Anduada Marchetti investiga desde hace años cómo mejorar las probabilidades de embarazo. Hoy, su test permite predecir con un 70% de efectividad qué embrión tiene mayores posibilidades de implantarse con éxito._x000a__x000a_🧐 ¿Cómo funciona? Analiza más de 1.000 moléculas en el medio donde crece el embrión y, con ayuda de IA, crea algoritmos predictivos ✨._x000a__x000a_🏥 El test ya está en fase de prueba en 10 clínicas de Argentina, Perú, Chile, España, EE.UU. e Italia 🇦🇷🇪🇸🇺🇸🇮🇹._x000a__x000a_🏆 Reconocido por múltiples premios y financiado por el Conicet, la UNC y la Agencia Innovar y Emprender, y se espera que en dos años esté disponible comercialmente tras la aprobación de la ANMAT y la FDA ✅._x000a__x000a_🔗 Nota completa en cucha.com.ar (link en la bio) 🔗"/>
    <s v="https://www.instagram.com/p/DGl-9P_u41H/"/>
    <x v="1"/>
    <n v="0"/>
    <x v="453"/>
    <x v="5"/>
    <x v="200"/>
    <n v="3510"/>
    <n v="2738"/>
    <n v="44"/>
    <n v="5"/>
    <n v="1"/>
    <n v="4"/>
    <n v="1"/>
    <n v="54"/>
    <n v="1.9722425127830501E-2"/>
    <n v="18"/>
  </r>
  <r>
    <s v="18062302300796472"/>
    <s v="El Gobierno publicó una resolución de la Agencia Nacional de Discapacidad (ANDIS) que contenía términos despectivos para referirse a personas con discapacidad intelectual. 📝 Palabras como &quot;idiota&quot;, &quot;imbécil&quot; y &quot;retardado&quot;, en desuso por su connotación peyorativa, figuraron en la norma que soporta el acceso a pensiones no contributivas._x000a__x000a_⚖️ Se trata de un ajuste con un duro impacto social, ya que la resolución establece nuevos criterios para clasificar la discapacidad y acceder a beneficios, todo esto en el marco de auditorías que buscan dar de baja 200 mil pensiones este año. Organizaciones denuncian que la política oficial no solo recorta derechos, sino que también legitima expresiones que refuerzan la discriminación histórica._x000a__x000a_📜 Tras la difusión del documento, el Gobierno anunció que corregirá la terminología y atribuyó la inclusión de estos términos a un &quot;error&quot;. Aseguraron que la modificación no altera los criterios de evaluación establecido en la norma._x000a__x000a_📢 Entidades como REDI, CELS y ASDRA presentaron un reclamo administrativo para que se anule la resolución. Advierten que el texto vulnera derechos fundamentales y podría ser impugnado judicialmente. También cuestionan la falta de idoneidad del titular de ANDIS, designado sin experiencia en el área._x000a__x000a_📚 El uso de estos términos remite a clasificaciones del siglo pasado, abandonadas en los estándares internacionales. La Convención sobre los Derechos de las Personas con Discapacidad, a la que Argentina adhiere desde 2008, promueve un enfoque basado en derechos humanos, lejos de categorías que perpetúan la exclusión._x000a__x000a_#Cuchá_x000a__x000a_ #Discapacidad #DerechosHumanos"/>
    <s v="https://www.instagram.com/p/DGnaLTjAgcM/"/>
    <x v="1"/>
    <n v="0"/>
    <x v="454"/>
    <x v="6"/>
    <x v="423"/>
    <n v="5283"/>
    <n v="3996"/>
    <n v="130"/>
    <n v="11"/>
    <n v="7"/>
    <n v="6"/>
    <n v="1"/>
    <n v="154"/>
    <n v="3.8538538538538503E-2"/>
    <n v="8"/>
  </r>
  <r>
    <s v="18098766454517200"/>
    <s v="Ayer juró como juez de la Corte Suprema Manuel García Mansilla, luego de ser nombrado vía decreto por el #Presidente Milei. En agosto fue entrevistado por el #Senado y allí decía lo siguiente._x000a__x000a_#Cuchá #Justicia #GarcíaMansilla #Milei #decreto #poderjudicial #cortesuprema #corte #juez #jueces #senadores"/>
    <s v="https://www.instagram.com/reel/DGokC6xvVvt/"/>
    <x v="2"/>
    <n v="67"/>
    <x v="454"/>
    <x v="6"/>
    <x v="401"/>
    <n v="2643"/>
    <n v="1732"/>
    <n v="47"/>
    <n v="4"/>
    <n v="5"/>
    <n v="5"/>
    <n v="1"/>
    <n v="61"/>
    <n v="3.5219399538106197E-2"/>
    <n v="18"/>
  </r>
  <r>
    <s v="18061999066791792"/>
    <s v="🔎 El escándalo por $LIBRA, la criptomoneda que difundió el presidente Javier Milei en sus redes sociales está muy lejos de acabarse. En las últimas horas, el cachetazo vino de la revista Forbes, uno de los medios de negocios más famosas del mundo, que tildó al escándalo de $LIBRA como &quot;el robo más grande de la historia&quot;._x000a__x000a_ℹ️ La noticia rápidamente generó un revuelo mundial, que no escapó del medio financiero. &quot;Las cifras pintan un panorama brutal: el 86% de los comerciantes que compraron LIBRA perdieron dinero, con pérdidas totales que alcanzaron los 251 millones de dólares&quot;, aseguró la publicación._x000a__x000a_▶️ Forbes publicó que el presidente argentino &quot;enfrenta una investigación de fraude luego de promover una criptomoneda que colapsó en cuestión de horas, vaporizando miles de millones en valor&quot;. Además, la nota subraya que “unos pocos afortunados se embolsaron 180 millones de dólares&quot;._x000a__x000a_💬 &quot;El presidente argentino, Javier Milei, está en problemas después de su breve incursión en el mundo de las criptomonedas que dejó a la oposición pidiendo su impeachment y a un juez iniciando una investigación por fraude&quot;, añade._x000a__x000a_📌 La nota concluye destacando que la combinación de promoción política, manipulación de mercado y la rápida caída del precio generó enormes pérdidas para los inversores. Además, subrayó que el caso expone los riesgos de la falta de regulación en el sector de las criptomonedas._x000a__x000a_#Cuchá #$Libra #Libra #Criptomonedas #Cripto #CriptoEstafa #CriptoGate #Forbes #Presidente #Milei #Argentina"/>
    <s v="https://www.instagram.com/p/DGszzzruxHE/"/>
    <x v="1"/>
    <n v="0"/>
    <x v="455"/>
    <x v="1"/>
    <x v="64"/>
    <n v="12173"/>
    <n v="9302"/>
    <n v="646"/>
    <n v="38"/>
    <n v="22"/>
    <n v="15"/>
    <n v="1"/>
    <n v="721"/>
    <n v="7.7510212857449995E-2"/>
    <n v="10"/>
  </r>
  <r>
    <s v="18263947018274360"/>
    <s v="📢 Mucho antes de que el calentamiento global fuera un tema de debate mundial, Juan Domingo Perón ya alertaba sobre el impacto de la contaminación, el agotamiento de los recursos y el consumo descontrolado. En un mensaje enviado a la Primera Cumbre de la Tierra de la ONU en 1972 (interceptado por la dictadura), advirtió:_x000a__x000a_&quot;Creemos que ha llegado la hora en que todos los pueblos y gobiernos del mundo cobren conciencia de la marcha suicida que la humanidad ha emprendido a través de la contaminación del medio ambiente y la biosfera.&quot;_x000a__x000a_🌱 Durante su última presidencia, impulsó políticas concretas como el Plan Trienal y la creación de la primera Secretaría de Recursos Naturales de Argentina y Latinoamérica, sentando las bases de un ambientalismo ligado a la justicia social._x000a__x000a_📄 &quot;La ultraderecha busca deslegitimar políticas ambientales bajo la idea de que son una traba para el desarrollo económico. Sin embargo, estos discursos históricos demuestran que el verdadero progreso no puede separarse del cuidado del ambiente. Además, sirven como referencia para la construcción de políticas públicas basadas en planificación y bienestar común, desmontando el discurso de que la única alternativa es la desregulación y la explotación sin límites.&quot; escribe @matialonso4 recuperando aquella historia._x000a__x000a_📱 Nota completa en cucha.com.ar_x000a__x000a_#Ambiente #Sustentabilidad #CambioClimático #Historia"/>
    <s v="https://www.instagram.com/p/DGx1uB9uYOp/"/>
    <x v="1"/>
    <n v="0"/>
    <x v="456"/>
    <x v="3"/>
    <x v="321"/>
    <n v="8487"/>
    <n v="6439"/>
    <n v="234"/>
    <n v="27"/>
    <n v="2"/>
    <n v="12"/>
    <n v="2"/>
    <n v="275"/>
    <n v="4.2708495107936E-2"/>
    <n v="9"/>
  </r>
  <r>
    <s v="18446195389073272"/>
    <s v="🙌 El taller literario El Brote ya vive su 2025, con continuidades pero también con nuevas propuestas y docentes. El espacio crece y se renueva para llegar a cada vez más personas._x000a__x000a_📖 El Brote es una escuela literaria, un espacio de producción cultural y una editorial ubicada, en el barrio Alberdi de Córdoba. Sin embargo, para muchos más bien &quot;es una casa&quot;. Su directora es Flor López, quien afirma &quot;nosotrxs queremos que esa casa sea cada vez más grande y que acoja a muchas más personas que encuentran en el arte de la escritura una forma de hacer la vida, una forma amorosa de vivirla, y de compartirla con quienes les rodean&quot;. _x000a__x000a_📌 Desde el 10 de marzo, &quot;la casa&quot; se llenará de talleres que buscan estimular la creatividad para todas las edades: clubes de lectura, escritura creativa, escritura experimental, poesía, club de lectura en inglés, y hasta un taller de escritura y astrología, y más. Históricamente, El Brote se destacó por su formación en poesía, siendo la única escuela independiente con un taller de tres años y la posibilidad de publicación de la propia obra en la editorial de la casa. Pero desde que tienen el espacio físico propio, han multiplicado su propuesta. _x000a__x000a_🗓️ La nueva agenda: _x000a_Para adultos:_x000a_📚 Taller de Poesía primer año_x000a_Lunes 19:30hs. Coordina: Flor Lopez_x000a_📚 Taller de escritura experimental_x000a_Miércoles 20:30hs. Coord: Catalina Correa_x000a_📚 Taller de Escritura Académica_x000a_Jueves 16:00hs. Coord: Natalia Magrín_x000a_📚 Taller de Escritura Creativa_x000a_Jueves 18:30hs. Coord: Carla Isabel_x000a_📚 Club de Lectura de obras literarias en inglés_x000a_Jueves 21:00hs. Coord: Charo Ortiz _x000a_📚 Taller de Escritura y Astrología_x000a_Viernes 17:00hs. Coord: Javi Boggio (astropop)_x000a_📚 Club de Lectura obras literarias en español_x000a_Viernes 19:30hs. Coord: Rocio Morales_x000a__x000a_Para Infancias y Adolescencias_x000a_📚 Jugareté_x000a_Lecturas y escrituras creativas para infancias_x000a_Dos turnos: Martes 10:00hs o Martes 15:00hs. Coord: Elu Santillán._x000a_📚 Posta_x000a_Escritura Creativa para adolescentes_x000a_Martes 17:00hs. Coord: Elu Santillán_x000a__x000a_🔎 Los talleres pueden ser en modalidad presencial o virtual. Comienzan la semana del 10 de marzo pero hay tiempo para sumarse. Para contactarse 👉 @elbroteescritura._x000a__x000a_#Cuchá #Poesía"/>
    <s v="https://www.instagram.com/p/DG1fel4Plfl/"/>
    <x v="1"/>
    <n v="0"/>
    <x v="457"/>
    <x v="4"/>
    <x v="81"/>
    <n v="10471"/>
    <n v="7777"/>
    <n v="236"/>
    <n v="27"/>
    <n v="2"/>
    <n v="28"/>
    <n v="15"/>
    <n v="293"/>
    <n v="3.7675196091037699E-2"/>
    <n v="19"/>
  </r>
  <r>
    <s v="17997905852765500"/>
    <s v="🌱 La Municipalidad de Villa María informó que durante el año 2024 se concretó la plantación de 3.730 ejemplares arbóreos en diferentes puntos de la ciudad, junto con la creación de siete bosques urbanos distribuidos estratégicamente en distintos barrios, fortaleciendo el plan de forestación y el desarrollo sustentable de la ciudad._x000a__x000a_🔎 Las forestaciones urbanas priorizan las especies nativas para potenciar la biodiversidad local y recuperar el bioma original de la región._x000a__x000a_🌳 Por otra parte, los bosques urbanos se encuentran ubicados en la costanera (en tres sectores diferentes: Catamarca y Bruno Ceballos, Puelches y República de Siria, y Río Segundo y República del Líbano), el predio del CGC 2, plaza Parque Norte, Bosque Veteranos de Malvinas y Parque Pereira y Domínguez, beneficiando a vecinos de barrios como Las Playas, Vista Verde, General Paz, Barrancas del Río, Carlos Pellegrini y Almirante Brown._x000a__x000a_🌿 Se trata de bosques de altísima densidad y bajo mantenimiento en espacios pequeños, introduciendo ecosistemas complejos en zonas urbanas. La idea es reproducir esta iniciativa en más barrios de la ciudad._x000a__x000a_#Cuchá #VillaMaría #Ambiente #Nativas #BosqueNativo"/>
    <s v="https://www.instagram.com/p/DG0XSnpuu47/"/>
    <x v="1"/>
    <n v="0"/>
    <x v="457"/>
    <x v="4"/>
    <x v="424"/>
    <n v="5138"/>
    <n v="3961"/>
    <n v="142"/>
    <n v="9"/>
    <n v="3"/>
    <n v="3"/>
    <m/>
    <n v="157"/>
    <n v="3.9636455440545303E-2"/>
    <n v="8"/>
  </r>
  <r>
    <s v="18080186269652232"/>
    <s v="Talleres de Córdoba se consagró campeón de la Supercopa Internacional. ⚽ Con esta victoria, La 'T' es el equipo número 42 en obtener una copa nacional de AFA y el 33 en conquistar una competencia de este tipo._x000a__x000a_🥅 En 1977 estuvo cerca de coronarse en el Nacional. Ganó su grupo, superó a River y Vélez, y llegó a la final contra Independiente. En el partido de vuelta, Talleres ganó 2-1, pero el Rojo, con solo ocho jugadores en cancha, logró empatar y quedarse con el título por la regla del gol de visitante. Aquel equipo albiazul contaba con figuras que luego serían campeones del mundo con la Selección._x000a__x000a_🏆 En 1999, Talleres obtuvo la Copa Conmebol, su primer título internacional. En 2016 regresó a Primera División y desde entonces ha sido protagonista. Ahora, 47 años después de aquella final con Independiente, la 'T' celebra su primer trofeo de AFA 🙌_x000a__x000a_#Cuchá_x000a_ #Talleres #FútbolArgentino"/>
    <s v="https://www.instagram.com/p/DG26oeAReB3/"/>
    <x v="1"/>
    <n v="0"/>
    <x v="458"/>
    <x v="5"/>
    <x v="171"/>
    <n v="2464"/>
    <n v="1961"/>
    <n v="154"/>
    <n v="0"/>
    <n v="1"/>
    <n v="1"/>
    <m/>
    <n v="156"/>
    <n v="7.9551249362570103E-2"/>
    <n v="8"/>
  </r>
  <r>
    <s v="18079160983634168"/>
    <s v="Un brutal femicidio sacudió a la localidad de Vicuña Mackenna, en el sur de Córdoba. Una mujer de 61 años murió luego de recibir el disparo de una escopeta por parte de su expareja, un hombre de 64. Es el segundo caso en lo que va del año en nuestra provincia._x000a__x000a_El trágico suceso tuvo lugar en la noche del jueves 6 de marzo de 2025, alrededor de las 23 horas. Personal policial fue alertado por los disparos y se presentó en la casa ubicada en la calle Julio Argentino Roca al 1100. En la vivienda encontraron el cuerpo de la víctima, identificada como Ivana Mónica Guardia, en el piso de la cocina._x000a__x000a_De acuerdo al testimonio del hijo de la mujer, su padre y expareja de su madre, Oscar Alberto Díaz, apareció en el lugar y le disparó en el cuello con una escopeta calibre 28._x000a__x000a_El atacante realizó otro disparo (aunque no está claro si a la mujer) y se dio a la fuga en su Kangoo. La Policía montó un operativo en la ruta nacional 7 y, siguiendo las manchas de sangre, lo localizaron tendido entre las malezas de un cañaveral. Presentaba heridas cortantes en ambos brazos, codos y tórax, que se habría infringido a sí mismo, cuando intentó suicidarse. Fue detenido y trasladado al Hospital San Antonio de Padua de Río Cuarto para recibir atención médica._x000a__x000a_Es el segundo femicidio del año en Córdoba. El Observatorio MuMaLá informó que entre el 1° de enero al 28 de febrero de 2025 ya son 48 los femicidios de mujeres, lesbianas, travestis y trans en todo el país. El 66% de los ataques ocurrieron en las viviendas de las víctimas o en casas compartidas con los mismos agresores._x000a__x000a_Si sos víctima de violencia de género o conocés a alguien que necesite ayuda: en Córdoba: WhatsApp +54 9 351 814 1400) o llamada al 0800-888-9898._x000a__x000a_Además, pese al recorte, sigue funcionando la Línea nacional 144, disponible las 24 horas del día durante todo el año._x000a__x000a_#Cuchá #Género #ViolenciaDeGénero #Femicidio #8M"/>
    <s v="https://www.instagram.com/p/DG6hKBcvoec/"/>
    <x v="1"/>
    <n v="0"/>
    <x v="459"/>
    <x v="6"/>
    <x v="425"/>
    <n v="16999"/>
    <n v="12313"/>
    <n v="427"/>
    <n v="195"/>
    <n v="8"/>
    <n v="18"/>
    <m/>
    <n v="648"/>
    <n v="5.2627304474945201E-2"/>
    <n v="18"/>
  </r>
  <r>
    <s v="17856855744329180"/>
    <s v="¡#Talleres ganó la #SupercopaInternacional y lo festejó a lo grande en el #Kempes! Los hinchas pudieron estar con los jugadores y el cuerpo técnico que les dieron la gloria._x000a__x000a_#Cuchá #Córdoba #cordobeses #cordoba #Fútbol #futbolcordobes #supercopa"/>
    <s v="https://www.instagram.com/reel/DG5wpPNOe9y/"/>
    <x v="2"/>
    <n v="54"/>
    <x v="459"/>
    <x v="6"/>
    <x v="304"/>
    <n v="3576"/>
    <n v="2591"/>
    <n v="252"/>
    <n v="3"/>
    <n v="5"/>
    <n v="3"/>
    <n v="3"/>
    <n v="263"/>
    <n v="0.10150521034349699"/>
    <n v="11"/>
  </r>
  <r>
    <s v="18063948829778168"/>
    <s v="📢 Un femicidio cada 29 horas: la violencia de género sigue en aumento en Argentina_x000a__x000a_El Observatorio Nacional MuMaLá presentó un informe que detalla la grave situación de la violencia de género en Argentina. Entre el 1 de enero y el 27 de febrero de 2025, se registraron 48 femicidios en todo el país, lo que equivale a un crimen cada 29 horas. Además, se contabilizaron 182 intentos de femicidio, lo que evidencia el peligro latente que enfrentan muchas mujeres y disidencias._x000a__x000a_Los datos reflejan una preocupante continuidad de la violencia dentro de los ámbitos familiares y de pareja. El 66% de los femicidios ocurrieron en viviendas de las víctimas o en hogares compartidos con el agresor. A su vez, el 51% de los agresores eran parejas o exparejas, mientras que un 20% eran familiares directos._x000a__x000a_Las armas de fuego y armas blancas son los métodos más utilizados en estos crímenes: el 29% de los femicidios se cometieron con armas de fuego, mientras que el 34% fueron con armas blancas. En el 11% de los casos, los agresores intentaron ocultar o deshacerse del cuerpo. Además, el informe resalta que el 15,5% de las víctimas había denunciado previamente a su agresor, pero el 57% de ellas contaba con medidas de restricción vigentes, lo que evidencia fallas en la protección estatal._x000a__x000a_Desde MuMaLá advierten que la eliminación de políticas públicas específicas y la reducción de presupuesto destinado a la prevención de la violencia de género han profundizado esta crisis. Por eso, exigen la Declaración de Emergencia Nacional en Violencias de Género para garantizar asistencia y prevención efectiva._x000a__x000a_🔴 Un nuevo femicidio sacude a Córdoba_x000a__x000a_A pocas horas del 8M, un nuevo femicidio en Vicuña Mackenna vuelve a estremecer a Córdoba. Ivana Mónica Guardia, de 61 años, fue asesinada por su expareja, quien le disparó con una escopeta y luego intentó quitarse la vida. Se trata del segundo femicidio del año en la provincia, un hecho que refuerza la urgencia de políticas concretas para combatir la violencia de género._x000a__x000a_#Femicidios #NiUnaMenos #EmergenciaNacional #8M #Córdoba #ViolenciaDeGénero"/>
    <s v="https://www.instagram.com/p/DG7-lH_u1cE/"/>
    <x v="0"/>
    <n v="0"/>
    <x v="460"/>
    <x v="0"/>
    <x v="406"/>
    <n v="28457"/>
    <n v="20258"/>
    <n v="576"/>
    <n v="175"/>
    <n v="1"/>
    <n v="24"/>
    <n v="6"/>
    <n v="776"/>
    <n v="3.8305854477243599E-2"/>
    <n v="7"/>
  </r>
  <r>
    <s v="18494068369060152"/>
    <s v="⚽ La imagen de Luis &quot;El Hacha&quot; Ludueña. trascendió la camiseta del Matador para transformarse en un representante del deporte #cordobés. Como #mediocampista fue figura de aquél histórico plantel de #Talleres del 78´ y estuvo presente (incluso hizo el gol del triunfo) el día que debutó #Maradona. Es el quinto jugador con más partidos en la historia de Talleres (340 PJ) y el cuarto goleador histórico del club (113 GC), siendo el volante que más convirtió. Se perdió de jugar el #Mundial de 1978 por una lesión._x000a__x000a_#Cuchá #Córdoba #cordobeses #HachaLudueña #Ludueña #Fútbol #futbolcordobes #Argentina1978 #Mundial1978"/>
    <s v="https://www.instagram.com/reel/DG_zVQIvJ8G/"/>
    <x v="2"/>
    <n v="69"/>
    <x v="461"/>
    <x v="1"/>
    <x v="141"/>
    <n v="3387"/>
    <n v="2667"/>
    <n v="143"/>
    <n v="18"/>
    <n v="2"/>
    <n v="1"/>
    <n v="5"/>
    <n v="164"/>
    <n v="6.1492313460817398E-2"/>
    <n v="20"/>
  </r>
  <r>
    <s v="18054900152141640"/>
    <s v="🚘 Jorge Recalde fue uno de los pilotos más importantes del #automovilismo argentino, en el que solía brillar a bordo de un #Lancia o un #Delta. En 1988 ganó el Rally de Argentina y se consagró como el primer y único americano, al día de hoy, en haber ganado una fecha del Campeonato Mundial. Fue una fiesta delante de miles de #cordobeses. #Recalde es uno de los seis pilotos no europeos en conseguir un triunfo en la clasificación general. Murió en #VillaDolores de un paro cardíaco, al bajarse de su auto tras disputar una competición. En 2005, el #Congreso declaró a su ciudad natal, #MinaClavero, como Capital Nacional del #Rally._x000a__x000a_#Cuchá #JorgeRecalde #Córdoba #WRC DeltaIntegrale #RallyArgentina #rallyargentino #cordoba #Traslasierra #rallymundial"/>
    <s v="https://www.instagram.com/reel/DHBLkSSujHk/"/>
    <x v="2"/>
    <n v="85"/>
    <x v="462"/>
    <x v="2"/>
    <x v="390"/>
    <n v="9580"/>
    <n v="7936"/>
    <n v="492"/>
    <n v="75"/>
    <n v="8"/>
    <n v="26"/>
    <n v="26"/>
    <n v="601"/>
    <n v="7.5730846774193603E-2"/>
    <n v="9"/>
  </r>
  <r>
    <s v="18486763552022600"/>
    <s v="En el #MesDeLaMemoria, Córdoba rinde homenaje a Sonia Torres, histórica referente de Abuelas de Plaza de Mayo, bautizando con su nombre la rotonda de Plaza España, uno de los puntos más transitados de la capital provincial._x000a__x000a_💔 Durante 47 años, Sonia buscó a su nieto, apropiado durante la última dictadura militar, y su compromiso ayudó a la recuperación de la identidad de cientos de nietos y nietas en Argentina._x000a__x000a_🚶‍♂️ Ahora, su nombre quedará grabado en el corazón de la ciudad, recordando a cada persona que pase por la zona la importancia de seguir defendiendo los derechos humanos y la justicia. Este reconocimiento se enmarca en las acciones de visibilización y homenaje a figuras clave en la historia reciente del país._x000a__x000a_🕊️ Su partida el 20 de octubre de 2023, dejó un legado imborrable de lucha por la memoria, la verdad y la justicia._x000a__x000a_#MemoriaVerdadYJusticia #SoniaTorres #Córdoba #NuevaCórdoba #PlazaEspaña"/>
    <s v="https://www.instagram.com/p/DHCTu5pxqEN/"/>
    <x v="0"/>
    <n v="0"/>
    <x v="462"/>
    <x v="2"/>
    <x v="44"/>
    <n v="7271"/>
    <n v="5249"/>
    <n v="521"/>
    <n v="13"/>
    <n v="18"/>
    <n v="3"/>
    <n v="3"/>
    <n v="555"/>
    <n v="0.105734425604877"/>
    <n v="19"/>
  </r>
  <r>
    <s v="18072790825817088"/>
    <s v="Netflix confirma el estreno de El Eternauta para el 30 de abril. La serie adapta la historieta argentina de ciencia ficción creada por Héctor Germán Oesterheld e ilustrada por Francisco Solano López en 1957. 🧑‍🚀 Dirigida por Bruno Stagnaro y protagonizada por Ricardo Darín, la producción revive una de las obras más influyentes de la historieta nacional._x000a__x000a_❄️ La trama sigue a Juan Salvo y su grupo de amigos, quienes quedan atrapados en su casa tras una nevada letal que cubre Buenos Aires. A partir de ahí, enfrentan una amenaza alienígena que pone en jaque a la humanidad. Más allá de la lucha por la supervivencia, El Eternauta plantea la idea de que “el único héroe válido es el héroe colectivo”, destacando el espíritu de la resistencia organizada frente a la adversidad._x000a__x000a_🎭 Además de Ricardo Darín en el papel de Juan Salvo, el elenco incluye a Carla Peterson, César Troncoso, Andrea Pietra, Ariel Staltari, Marcelo Subiotto y Orianna Cárdenas, entre otros. La serie contará con seis episodios que explorarán los primeros momentos del desastre y la lucha por la supervivencia._x000a__x000a_📺 A pesar de varios intentos previos, El Eternauta nunca había sido adaptado al cine o la televisión. Esta serie representa la primera producción oficial basada en la obra original, lo que la convierte en un hito para la industria audiovisual argentina y el género de ciencia ficción en el país._x000a__x000a_🖼️ Netflix lanzó recientemente nuevas imágenes de la serie, mostrando a los protagonistas en un Buenos Aires postapocalíptico. La producción promete una puesta en escena ambiciosa, con efectos visuales que buscan estar a la altura de la historia._x000a__x000a_#Cuchá _x000a_#ElEternauta #NetflixArgentina #CienciaFicción"/>
    <s v="https://www.instagram.com/p/DHD6BByRwBh/"/>
    <x v="1"/>
    <n v="0"/>
    <x v="463"/>
    <x v="3"/>
    <x v="426"/>
    <n v="4338"/>
    <n v="3319"/>
    <n v="145"/>
    <n v="30"/>
    <n v="0"/>
    <n v="7"/>
    <m/>
    <n v="182"/>
    <n v="5.4835793913829499E-2"/>
    <n v="10"/>
  </r>
  <r>
    <s v="17848021440396400"/>
    <s v="Durante la movilización de los #jubilados al #Congreso de la Nación, las cámaras de televisión captaron a un #policía de la Federal arrojando un arma al piso y pateándola para que quede tirada al alcance de los manifestantes._x000a__x000a_Este hecho gravísimo se da en el marco de las acusaciones contra las actividades de #inteligencia que realiza el gobierno y muestra el modus operandi de las fuerzas de seguridad para propiciar las condiciones que genere  violencia en las manifestaciones._x000a__x000a_#Cuchá #Marcha #jubiladosypensionados #infiltrados"/>
    <s v="https://www.instagram.com/reel/DHHaPaJv2Vt/"/>
    <x v="2"/>
    <n v="35"/>
    <x v="464"/>
    <x v="4"/>
    <x v="97"/>
    <n v="41795"/>
    <n v="25103"/>
    <n v="940"/>
    <n v="315"/>
    <n v="58"/>
    <n v="62"/>
    <n v="4"/>
    <n v="1375"/>
    <n v="5.4774329761383099E-2"/>
    <n v="19"/>
  </r>
  <r>
    <s v="18079576063636900"/>
    <s v="📉 A partir de marzo de 2025, el salario mínimo se ubica en $296.832, mientras que la Canasta Básica Total (CBT) llegó a $1.033.715,62 en enero, según el INDEC. Esto significa que un salario mínimo cubre solo el 28,71% de la CBT, marcando el peor registro histórico 📊._x000a__x000a_💰 Para no ser pobre, una familia tipo necesita al menos 3,48 salarios mínimos, una cifra que refleja la creciente precarización de los ingresos en Argentina._x000a__x000a_📉 Peor que en la crisis de 2001_x000a_Para dimensionar la crisis actual, a inicios de 2002, con posterioridad al estallido social de diciembre, el SMVM era de $200 y la CBT para una familia tipo estaba en $650, cubriendo el 30,7% de sus necesidades. Hoy la relación es aún peor, lo que evidencia la profundidad del deterioro económico._x000a__x000a_📌 Además, un informe de la Facultad de Ciencias Económicas de la UBA reveló que el salario mínimo en dólares cayó drásticamente, mientras que Argentina se encareció a nivel internacional, con productos como la vestimenta alcanzando precios récord en el mundo 🌎._x000a__x000a_🚨 Cada vez más lejos de cubrir las necesidades básicas, el salario mínimo alcanza su peor momento en la historia reciente del país._x000a__x000a_📰 Leé la nota completa en cucha.com.ar. Ingresá a través del link en la bio._x000a__x000a_#CrisisEconómica #SalarioMínimo #Inflación #Pobreza #Argentina #Actualidad #Córdoba #Cuchá"/>
    <s v="https://www.instagram.com/p/DHGYdRLuu1g/"/>
    <x v="1"/>
    <n v="0"/>
    <x v="464"/>
    <x v="4"/>
    <x v="169"/>
    <n v="5246"/>
    <n v="4039"/>
    <n v="148"/>
    <n v="37"/>
    <n v="3"/>
    <n v="5"/>
    <m/>
    <n v="193"/>
    <n v="4.7784104976479301E-2"/>
    <n v="9"/>
  </r>
  <r>
    <s v="18024406484422420"/>
    <s v="🏊‍♀️ La localidad de Embalse fue el escenario de Oceanman Argentina, la prestigiosa competencia internacional de aguas abiertas que por primera vez tuvo lugar en Córdoba. Con más de 1.200 competidores y una gran afluencia de público, el evento consolidó a la provincia como un destino clave para las competencias de aguas abiertas y el turismo internacional._x000a__x000a_🌊 Durante dos jornadas intensas de competencia, los atletas se midieron en diferentes categorías, desafiando las aguas en un entorno de naturaleza imponente. Playa Ceibo fue el epicentro del certamen, que ofreció pruebas de 10 km, 5 km y 2 km, adaptadas a distintos niveles de exigencia y con participantes de todas las edades y múltiples nacionalidades._x000a__x000a_🏅 En la prueba principal de distancia Oceanman (10 km), el título quedó en manos de Joaquín Moreno (1:57.06), seguido de Nicolás Monutti (1:57.47). El tercer puesto fue para el cordobés Tomás Rodríguez con un tiempo de (1:59.54), nadadores que lograron imponerse._x000a__x000a_📌 El evento contó con un importante operativo de seguridad, coordinado por Prefectura Naval Argentina, Seguridad Náutica, el DUAR, bomberos de la provincia de Córdoba, bomberos de Embalse, miembros de Embalse Rema y un equipo de voluntarios y kayakistas._x000a__x000a_▶️ Si querés conocer más, podés leer la nota completa haciendo click en el link de la bio o ingresando a 👉 www.cucha.com.ar._x000a__x000a_#Cuchá #Deportes #AguasAbiertas #Natación #Embalse #Calamuchita #Oceanman #Córdoba #cordobeses #cordoba"/>
    <s v="https://www.instagram.com/p/DHJFuGlOrHv/"/>
    <x v="1"/>
    <n v="0"/>
    <x v="465"/>
    <x v="5"/>
    <x v="23"/>
    <n v="7147"/>
    <n v="5582"/>
    <n v="203"/>
    <n v="20"/>
    <n v="1"/>
    <n v="1"/>
    <n v="2"/>
    <n v="225"/>
    <n v="4.0308133285560703E-2"/>
    <n v="10"/>
  </r>
  <r>
    <s v="18086565637589440"/>
    <s v="🎭 “Pueblo sin mundo, el musical postmortem” regresa a los escenarios con nuevas fechas en el Sindicato de Maravillas. La obra fue estrenada el año pasado y fue premiada en el Concurso Provincial de Dramaturgia. En este 2025 se presentará el viernes 21 a las 21hs, y el sábado 22 y domingo 23 a las 20hs._x000a__x000a_💬 Se trata de una narración distópica que transcurre en Córdoba en el año 2176. El embalse del Dique San Roque fue detonado en el último gran enfrentamiento civil. El 98 % de la población total de la ciudad ha muerto. La Parca (primera drag queen del mundo) junto a su hijo y tres monos de dudosa procedencia comandan un arca. Los pocos humanos que quedan, intentan sobrevivir pero la tarea se vuelve imposible. _x000a__x000a_🔎 Pueblo sin Mundo es la última obra de “Los instrumentos comunes” una trilogía escrita por Elisa Gagliano: la primera fue “Papá Barbie” estrenada en 2016 y luego “La Familia Finisterre” en 2018. Ésta ficción en particular, indaga sobre las historias que nos cuentan y contamos. Se pregunta una y otra vez, cómo seguiremos construyendo ficciones, actualizando sus problemáticas y el rol central en la construcción de ciudadanía y futuros posibles._x000a__x000a_📌 El proyecto contó con una campaña de financiamiento que logró conseguir los fondos para su realización: más de 100 personas apoyaron económicamente mes a mes este trabajo, creando diferentes modos de participación y redes de apoyo. La totalidad del equipo está integrado por nueve actrices y actores de la escena cordobesa y dieciocho personas entre técnicos, equipo de dirección, arte y producción._x000a__x000a_☑️ Las entradas están a la venta por antesala.com.ar, también se podrán conseguir en la boletería del teatro en la calle Libertad 326 o por whatsapp al 3512773131. Hay descuento para estudiantes y jubilados._x000a__x000a_#Cuchá #Cultura #Córdoba #Teatro #TeatroCordobés _x000a_#PuebloSinMundo #CulturaCordobesa"/>
    <s v="https://www.instagram.com/p/DHKCSV6PXQT/"/>
    <x v="1"/>
    <n v="0"/>
    <x v="465"/>
    <x v="5"/>
    <x v="30"/>
    <n v="4701"/>
    <n v="3618"/>
    <n v="70"/>
    <n v="10"/>
    <n v="4"/>
    <n v="3"/>
    <n v="2"/>
    <n v="87"/>
    <n v="2.40464344941957E-2"/>
    <n v="19"/>
  </r>
  <r>
    <s v="18048814700351380"/>
    <s v="🙌 El artista Milo Lockett viene a Córdoba el 19 de marzo a presentar “un abrazo a la inclusión”, una cápsula de remeras con dibujos especialmente creados para la fundación Down Is Up Córdoba, en el marco del #21M Día Internacional del Síndrome de Down. La iniciativa tiene por objetivo recaudar fondos y para colaborar con las actividades y programas que llevan adelante. _x000a__x000a_🔎 El evento será abierto al público en el Córdoba Shopping de 16.30 a 18:00hs y habrá un espacio de recreación para niños._x000a__x000a_🎨 La cápsula de remeras se trata de una propuesta conceptual e inclusiva enfocada en una colaboración que combina el diseño y el arte. El dibujo representa el logo de la fundación adaptado al estilo de Lockett y la misma quedará a la venta en el shopping, o bien se podrá adquirir de manera virtual en web de la organización. _x000a__x000a_💬 “Este año me eligieron para hacer su remera y yo pensé en una remera que tenga un abrazo, que es lo que necesitamos todos. Yo pienso que la inclusión es poder compartir, poder convivir y poder tener una mejor comunidad, y si queremos tener una mejor sociedad, tenemos que pensar en la inclusión y la inclusión es educación. Ahora espero que todos abracen este motivo, nos abracen y nos ayuden colaborando y se lleven esta remera con este hermoso mensaje” afirmó Milo._x000a__x000a_📌 Las remeras son una edición limitada. Los talles disponibles son 8, 12 y 16 de niños a $15.000 y talle S, M, L, XL y XXL a $20.000 cada una. Por otro lado, el artista donó también a la fundación, uno de sus cuadros para que sea rematado en el mes de junio a través de una subasta virtual y será entregado en la cena que realizan anualmente. _x000a__x000a_ℹ️ Más en el link de la bio o en nuestra página web 👉 www.cucha.com.ar._x000a__x000a_#Cuchá #Cultura #Sociedad #Solidaridad #DíaSíndromeDeDown"/>
    <s v="https://www.instagram.com/p/DHLxP35MFuG/"/>
    <x v="1"/>
    <n v="0"/>
    <x v="466"/>
    <x v="6"/>
    <x v="302"/>
    <n v="40216"/>
    <n v="32891"/>
    <n v="1670"/>
    <n v="248"/>
    <n v="15"/>
    <n v="74"/>
    <n v="154"/>
    <n v="2007"/>
    <n v="6.1019731841537202E-2"/>
    <n v="11"/>
  </r>
  <r>
    <s v="18052373854970920"/>
    <s v="El 16 de marzo de 1840 nació José Gabriel Brochero, más conocido como el Cura Brochero. Su familia era de Santa Rosa de Río Primero, lugar en el que residió hasta que ingresó al Seminario Nuestra Señora de Loreto, donde sería ordenado sacerdote. Con 27 años se destacó notablemente en 1867 ante la epidemia de cólera que hubo en Córdoba: &quot;Se le veía correr de enfermo en enfermo&quot;, cuentan los testimonios._x000a__x000a_En 1869 fue elegido como vicario del departamento San Alberto, adonde llegó andando a lomo de mula, para instalarse en el pueblo de Villa del Tránsito (hoy Cura Brochero). Durante su curato asumió como propias las necesidades de la gente. Con sus manos construyó iglesias y capillas, levantó escuelas y oficinas de correos. Combatió el aislamiento abriendo caminos entre las montañas y animando a los pobladores a acompañarlo._x000a__x000a_En su vejez, Brochero enfermó de lepra como resultado de convivir con enfermos con quienes hasta compartía el mate. Quedó sordo y ciego antes de morir, en 1914. Toda su misión fue a lomo de mula, codo a codo con los más humildes de Traslasierra. Es conocido como &quot;El Cura Gaucho&quot; y el &quot;Pastor con olor a oveja&quot;. Fue beatificado en 2013 y, en 2016, el Papa Francisco lo declaró Santo. Los censores de la Iglesia que se oponían a su santificación manifestaron que algunas expresiones de Brochero se consideraban «vulgares» e impropias de los santos._x000a__x000a_Además de ser el primer santo argentino que desarrolló su misión enteramente en el país, su figura hoy se suma a la de Mamá Antula, canonizada en 2024, como referentes de la fe y el compromiso social en Argentina._x000a__x000a_#Cuchá #CuraBrochero #Brochero"/>
    <s v="https://www.instagram.com/p/DHQi_spBrtl/"/>
    <x v="1"/>
    <n v="0"/>
    <x v="467"/>
    <x v="1"/>
    <x v="427"/>
    <n v="4812"/>
    <n v="4142"/>
    <n v="197"/>
    <n v="13"/>
    <n v="5"/>
    <n v="4"/>
    <m/>
    <n v="219"/>
    <n v="5.2873008208594897E-2"/>
    <n v="8"/>
  </r>
  <r>
    <s v="18039867317395900"/>
    <s v="📚 Durante la dictadura, decenas de estudiantes de la Universidad Nacional de Río Cuarto fueron perseguidos, detenidos o forzados al exilio. Muchos nunca pudieron volver a las aulas, perdiendo así la posibilidad de completar sus estudios. La universidad decidió reparar esta deuda histórica y rendir homenaje a quienes sufrieron la violencia del Estado._x000a__x000a_🎓 Fueron 38 los estudiantes que cursaban en la UNRC y se vieron obligados a abandonar sus carreras entre 1974 y 1983. Solo seis lograron regresar años después y graduarse en esta casa de estudios, mientras que dos lo hicieron en universidades del exterior. El resto no tuvo la oportunidad de volver. Algunos debieron exiliarse para salvar sus vidas y, en cinco casos, sus legajos desaparecieron. Hoy, la UNRC se compromete a reconstruir su historia y reconocer oficialmente las razones de la interrupción de sus estudios._x000a__x000a_💡 En este marco, el Consejo Superior de la universidad aprobó por unanimidad una iniciativa impulsada por el Observatorio de Derechos Humanos para reparar los legajos de estas personas y reconocer su derecho a la educación, interrumpido por la violencia de aquellos años oscuros. Se entregarán 33 legajos reparados y resoluciones especiales en los casos donde la documentación se perdió._x000a__x000a_📍 El acto se realizará el viernes 21 de marzo a las 10 hs en el Aula Mayor de la UNRC. Para quienes se encuentran en el exterior, habrá participación virtual._x000a__x000a_📖 Lee la nota completa en cucha.com.ar"/>
    <s v="https://www.instagram.com/p/DHTYcd6gHOT/"/>
    <x v="1"/>
    <n v="0"/>
    <x v="468"/>
    <x v="2"/>
    <x v="121"/>
    <n v="5584"/>
    <n v="4150"/>
    <n v="193"/>
    <n v="8"/>
    <n v="15"/>
    <n v="8"/>
    <n v="1"/>
    <n v="224"/>
    <n v="5.3975903614457803E-2"/>
    <n v="10"/>
  </r>
  <r>
    <s v="18088935355588408"/>
    <s v="📷 Con el propósito de exigir justicia, denunciar la violencia institucional y defender la libertad de prensa, este miércoles 19 de marzo a las 17 hs, trabajadores, medios y organizaciones de prensa realizarán un camarazo en la Plaza San Martín en solidaridad con el fotoperiodista Pablo Grillo, quien resultó gravemente herido mientras cubría una protesta de jubilados frente al Congreso Nacional en Buenos Aires._x000a__x000a_✊ Grillo, de 35 años, fue impactado en la cabeza por un cartucho de gas lacrimógeno disparado por Gendarmería Nacional, lo que le provocó fractura de cráneo y pérdida de masa encefálica. El hecho ocurrió el 12 de marzo, durante una represión que dejó más de 670 heridos y más de 100 detenidos._x000a__x000a_📢 Bajo la consigna &quot;fotografiar no es delito&quot;, se convoca a fotoperiodistas, estudiantes, colectivos fotográficos, fotógrafos freelance y toda persona comprometida con la libertad de prensa y los derechos humanos._x000a__x000a_📍Miércoles 19/03 | 17 hs | Plaza San Martín_x000a__x000a_#Córdoba #PabloGrillo #LibertadDePrensa #NoALaRepresión #FotografiarNoEsDelito #Camarazo #CuchaCBA #Represión"/>
    <s v="https://www.instagram.com/p/DHW6EJ1KvAM/"/>
    <x v="1"/>
    <n v="0"/>
    <x v="469"/>
    <x v="3"/>
    <x v="44"/>
    <n v="6351"/>
    <n v="4848"/>
    <n v="397"/>
    <n v="17"/>
    <n v="2"/>
    <n v="2"/>
    <n v="3"/>
    <n v="418"/>
    <n v="8.6221122112211196E-2"/>
    <n v="19"/>
  </r>
  <r>
    <s v="17855688888399730"/>
    <s v="📸 Cientos de periodistas y fotógrafos cordobeses se reunieron en la Plaza San Martín para exigir justicia por el fotoperiodista Pablo Grillo, gravemente herido mientras cubría la protesta de jubilados frente al Congreso Nacional. Además, se hicieron presentes numerosos jubilados._x000a__x000a_ℹ️ Grillo, de 35 años, fue impactado en la cabeza por un cartucho de gas lacrimógeno disparado por Gendarmería Nacional, lo que le provocó fractura de cráneo y pérdida de masa encefálica. Hasta el día de hoy lucha por su vida._x000a__x000a_📌 A través de una investigación colaborativa, el colectivo Mapa de la Policía identificó al Cabo Primero Guerrero como el responsable del disparo con un lanzagases que dejó a Pablo gravemente herido. El camarazo no solo es un acto de solidaridad, sino también un grito conjunto contra la represión y la impunidad._x000a__x000a_▶️ Te compartimos las mejores imágenes de la jornada por @negralangley_x000a__x000a_#Cuchá #PabloGrillo #Camarazo #PlazaSanMartín #Córdoba #cordobeses #CongresoNacional #Represión #TodosSomosPabloGrillo #LibertadDePrensa #NoALaRepresión #FotografiarNoEsDelito"/>
    <s v="https://www.instagram.com/p/DHZj3-OPzAH/"/>
    <x v="0"/>
    <n v="0"/>
    <x v="470"/>
    <x v="4"/>
    <x v="152"/>
    <n v="12962"/>
    <n v="8188"/>
    <n v="1402"/>
    <n v="125"/>
    <n v="12"/>
    <n v="16"/>
    <n v="10"/>
    <n v="1555"/>
    <n v="0.18991206643869099"/>
    <n v="20"/>
  </r>
  <r>
    <s v="17977723547821860"/>
    <s v="👏 ¡Felicidades para todo el pueblo #celeste! Hoy #Belgrano cumple 120 años, mucho más que un #club, es parte de la identidad de #Córdoba._x000a__x000a_#120AñosBelgrano #LosPiratas #cordoba #cordobeses #fútbol #futbolcordobes #Cuchá #piratas #celestes #Alberdi"/>
    <s v="https://www.instagram.com/reel/DHYeMEuu-1g/"/>
    <x v="2"/>
    <n v="87"/>
    <x v="470"/>
    <x v="4"/>
    <x v="389"/>
    <n v="2297"/>
    <n v="1723"/>
    <n v="135"/>
    <n v="9"/>
    <n v="2"/>
    <n v="2"/>
    <n v="2"/>
    <n v="148"/>
    <n v="8.5896691816598994E-2"/>
    <n v="10"/>
  </r>
  <r>
    <s v="18303540058227120"/>
    <s v="▶️ Hace más de un mes que la familia de Andrés Luque lo busca desesperadamente. El hombre de 71 años desapareció el 10 de febrero de su hogar, en calle Tucumán al 2200 del barrio Alta Córdoba. Andrés aparentemente se fue de su departamento dejando la radio prendida, sus pertenencias, la tarjeta del colectivo y medicamentos sobre la mesa, como quien vuelve enseguida. Desde ese entonces no se sabe nada de él._x000a__x000a_🔎 Es un paciente diabético insulina dependiente y celíaco. Esto complica aún más el panorama debido a que si pasa más de tres días sin insulina puede sufrir una gran descompensación. “Su glucómetro indica que se midió la glucemia por última vez el 9 de febrero. Su cuaderno de registro de ingestas Lunes 10″, explicó Javier Luque su hijo a La Voz del Interior. En su casa no hay signos de violencia que pueden indicar un posible asalto. _x000a__x000a_📌 La causa está en la Unidad Judicial número 14 a cargo del fiscal Iván Rodríguez._x000a__x000a_💬 “No tiene problemas mentales ni hubo ningún conflicto familiar. El ultimo movimiento que hizo fue con la tarjeta de débito, porque compró un jugo en una almacén. Su tarjeta del colectivo también quedó en su casa. Averiguamos en la morgue y en los hospitales y nadie sabe nada. Sospechamos que pueda estar internado con otro nombre”, le agregó a Canal 10._x000a__x000a_ℹ️ Andrés tiene 71 años, mide 1,69m, es de contextura delgada y diabético. Si tuviera información para aportar, puede comunicarse a: unidad judicial 14 4336031/33 — 4481016 (interno 34261) familia : 3517373135._x000a__x000a_#Cuchá #Córdoba #cordobeses #cordoba #AltaCórdoba #Cofico"/>
    <s v="https://www.instagram.com/p/DHa_RaLOS4D/"/>
    <x v="1"/>
    <n v="0"/>
    <x v="471"/>
    <x v="5"/>
    <x v="318"/>
    <n v="21626"/>
    <n v="16240"/>
    <n v="263"/>
    <n v="112"/>
    <n v="9"/>
    <n v="11"/>
    <n v="3"/>
    <n v="395"/>
    <n v="2.43226600985222E-2"/>
    <n v="9"/>
  </r>
  <r>
    <s v="17889288234209540"/>
    <s v="🇦🇷💰 Nuevo acuerdo con el FMI: ¿qué cambia y por qué es clave?_x000a__x000a_El Gobierno nacional formalizó un nuevo acuerdo con el Fondo Monetario Internacional (FMI), pero esta vez lo hizo de una forma inédita: a través de un Decreto de Necesidad y Urgencia (DNU), aprobado por la Cámara de Diputados con 129 votos afirmativos. _x000a__x000a_🔎 5 claves para entender: 1️⃣ Es la primera vez que un acuerdo con el FMI se sella vía DNU. 2️⃣ Apunta a reordenar compromisos previos, incluidos los del préstamo récord de 2018. 3️⃣ Luis Caputo, actual ministro de Economía, vuelve a ser protagonista como en aquel entonces. 4️⃣ El FMI cambió sus criterios y hoy ofrece líneas de crédito más flexibles. 5️⃣ Argentina sigue enfrentando problemas estructurales como inflación, déficit y escasez de reservas._x000a__x000a_📊 El Gobierno justifica esta decisión en medio de inflación récord, reservas internacionales críticas y dificultades para acceder al crédito internacional. El acuerdo reaviva el debate sobre la relación histórica del país con el FMI y los desafíos que siguen en pie._x000a__x000a_🔗 Quienes deseen profundizar en la historia de los acuerdos entre Argentina y el FMI pueden acceder a fmi.juanronco.com.ar, donde se recopilan datos detallados sobre cada entendimiento, con información sobre fechas, montos y condiciones._x000a__x000a_📰 Leé la nota completa en cucha.com.ar o ingresando al link en la bio._x000a__x000a_#FMI #Argentina #AcuerdoFMI #LuisCaputo #DNU #Economía #Córdoba #ActualidadCBA #Cucha"/>
    <s v="https://www.instagram.com/p/DHdpsbgOo3-/"/>
    <x v="0"/>
    <n v="0"/>
    <x v="472"/>
    <x v="6"/>
    <x v="5"/>
    <n v="3598"/>
    <n v="1666"/>
    <n v="68"/>
    <n v="1"/>
    <n v="4"/>
    <n v="1"/>
    <m/>
    <n v="74"/>
    <n v="4.4417767106842698E-2"/>
    <n v="10"/>
  </r>
  <r>
    <s v="18044943002460192"/>
    <s v="A 49 años del golpe de estado que instauró la dictadura cívico militar, las calles de Córdoba se llenaron de miles de personas a pesar de la lluvia. El evento es organizado cada año por la Mesa Provincial de Trabajo por los Derechos Humanos, y logró reunir a organizaciones de derechos humanos, organizaciones sociales, gremios, partidos, asociaciones barriales, bibliotecas, grupos culturales y muchos espacios más que recorrieron el centro de la ciudad con banderas y consignas en defensa de la democracia._x000a__x000a_El lema de este año fue “Frente a la crueldad y la impunidad, la Memoria nos une por un país más solidario”. El recorrido partió desde Colón y Cañada, pasadas las 17:30hs. Una vez en Plaza Vélez Sarsfield, se realizó la lectura del documento que se redacta cada año y hubo intervenciones artísticas, como la actuación del Dúo Coplanacu, entre otros._x000a__x000a_Según precisó la Mesa Provincial de Trabajo de Derechos Humanos de Córdoba, hubo más de 150 mil personas marchando por las calles de la ciudad._x000a__x000a_#Cuchá #DerechosHumanos #24DeMarzo #MemoriaVerdadYJusticia #NuncaMás #Córdoba #cordobeses #cordoba"/>
    <s v="https://www.instagram.com/p/DHmpD9wvJ-P/"/>
    <x v="1"/>
    <n v="0"/>
    <x v="473"/>
    <x v="2"/>
    <x v="428"/>
    <n v="10840"/>
    <n v="8017"/>
    <n v="1192"/>
    <n v="65"/>
    <n v="17"/>
    <n v="9"/>
    <n v="4"/>
    <n v="1283"/>
    <n v="0.160034925782712"/>
    <n v="22"/>
  </r>
  <r>
    <s v="17916596103065630"/>
    <s v="🌹 Así se vivió la marcha del 24 de marzo en los distintos rincones de nuestra provincia ✊🏽. A 49 años del golpe de Estado, miles de personas se movilizaron en distintas localidades de Córdoba para alzar la voz por memoria, verdad y justicia 📣. El compromiso con la historia y los derechos humanos se hizo sentir en cada rincón._x000a__x000a_📸 @jmr.fotografias (Río Cuarto)_x000a_📸 @felipe.caselino (Villa María)_x000a_📸 @zolparrado (Calamuchita)_x000a_📸 @cosquinoficial (Cosquín)_x000a__x000a_#24DeMarzo #MemoriaVerdadJusticia #Córdoba #RioCuarto #VillaMaría #Calamuchita #Cosquin"/>
    <s v="https://www.instagram.com/p/DHo4znDuxdj/"/>
    <x v="0"/>
    <n v="0"/>
    <x v="474"/>
    <x v="3"/>
    <x v="158"/>
    <n v="6566"/>
    <n v="4251"/>
    <n v="367"/>
    <n v="7"/>
    <n v="3"/>
    <n v="2"/>
    <n v="1"/>
    <n v="379"/>
    <n v="8.9155492825217605E-2"/>
    <n v="19"/>
  </r>
  <r>
    <s v="17877942183274070"/>
    <s v="🎶 La cantante Paula Maffía llega a Córdoba con una gira por cuatro localidades. Con más de 20 años de trayectoria, la artista se encuentra grabando su tercer disco solista y escribiendo su segundo libro para Planeta. En 2023 estrenó el proyecto &quot;Lesbiandrama&quot; con Lucy Patané editando un EP del mismo nombre, y en 2024 un sencillo llamado &quot;Canciones de Amor&quot;. _x000a__x000a_▶️ El primer concierto será este jueves 27 de Marzo a las 21hs en Puerta276, en el centro de la ciudad de Córdoba. Luego, seguirá la gira el viernes 28 en Otilia (Tanti), sábado 29 en La Sidrería (Villa General Belgrano) y domingo 30 en Titiriseres (Villa las Rosas). Maffía traerá su voz y guitarrra en shows tan íntimos como rockeros._x000a__x000a_☑️ Paula consecha hoy los frutos de una trayectoria larga, con actuaciones en grandes festivales y varias nominaciones a los Premios Gardel. El 2025 la encuentra grabando, escribiendo y tocando rumbo al Quilmes Rock 2025 el 6 de abril._x000a__x000a_#Cuchá #Cultura #Música #PaulaMaffía #Maffía"/>
    <s v="https://www.instagram.com/p/DHrfcMkvgBm/"/>
    <x v="1"/>
    <n v="0"/>
    <x v="475"/>
    <x v="4"/>
    <x v="429"/>
    <n v="4659"/>
    <n v="3607"/>
    <n v="48"/>
    <n v="0"/>
    <n v="0"/>
    <n v="1"/>
    <m/>
    <n v="49"/>
    <n v="1.35846964236207E-2"/>
    <n v="19"/>
  </r>
  <r>
    <s v="18266566561256848"/>
    <s v="Miguel Abuelo dejó una marca indeleble en nuestro #RockNacional. Falleció en marzo de 1988 a causa del #sida. Lo recordamos con una presentación íntima, solo con su guitarra._x000a__x000a_#Cuchá #MiguelAbuelo #Rock #Música #LosAbuelosDeLaNada"/>
    <s v="https://www.instagram.com/reel/DHqnPzeOlUA/"/>
    <x v="2"/>
    <n v="151"/>
    <x v="475"/>
    <x v="4"/>
    <x v="430"/>
    <n v="3524"/>
    <n v="2623"/>
    <n v="192"/>
    <n v="40"/>
    <n v="6"/>
    <n v="15"/>
    <n v="2"/>
    <n v="253"/>
    <n v="9.6454441479222303E-2"/>
    <n v="11"/>
  </r>
  <r>
    <s v="17879503434270720"/>
    <s v="💬 La periodista Estefanía Pozzo llega a Córdoba para participar del ciclo &quot;Charlas F5: para actualizar ideas&quot;, un ciclo que propone debates sobre el presente y el futuro. La presentación lleva por título &quot;Criptoconfusión: cómo invertir sin ser estafado&quot; y será el viernes 28 de marzo a las 18:00hs en el Centro Cultural España Córdoba, con entrada libre y gratuita._x000a__x000a_✅ ¿Las criptomonedas son el futuro o una burbuja lista para explotar? ¿Cómo diferenciar una inversión legítima de una estafa? Estas y otras preguntas serán el eje del encuentro, que busca ofrecer herramientas para evitar estafas, invertir con seguridad y comprender el fenómeno de las finanzas digitales y su impacto en la economía local y global._x000a__x000a_🔎 @estipozzo es una periodista especializada en temas económicos y financieros, nacida en Córdoba, Licenciada en Comunicación Social por la UNC y autora del libro “Es la Economía, vos no sos estupida”. Actualmente dirige el Buenos Aires Herald, es columnista en C5N, y es docente de la Facultad de Ciencias Sociales de la Universidad de Buenos Aires._x000a__x000a_📌 Cabe mencionar que el legislador Matías Chamorro oficiará de moderador, además de ser uno de los impulsores del ciclo. _x000a__x000a_#Cuchá #Cripto #Criptomonedas #Economía #Criptoestafa"/>
    <s v="https://www.instagram.com/p/DHuBbWpPD-K/"/>
    <x v="1"/>
    <n v="0"/>
    <x v="476"/>
    <x v="5"/>
    <x v="40"/>
    <n v="7351"/>
    <n v="5568"/>
    <n v="141"/>
    <n v="22"/>
    <n v="0"/>
    <n v="7"/>
    <n v="4"/>
    <n v="170"/>
    <n v="3.05316091954023E-2"/>
    <n v="19"/>
  </r>
  <r>
    <s v="18058599398027368"/>
    <s v="🦅 Un helicóptero con la inscripción de Dracma S.A. sobrevoló de manera indebida el espacio aéreo del Parque Nacional Quebrada del Condorito. La empresa informó que el helicóptero fue vendido en 2024 y ya no pertenece a la empresa. _x000a__x000a_🚁 El sobrevuelo generó un impacto negativo en las aves que habitan en la región. Entidades ambientales hicieron públicas las imágenes y exigieron respuestas a las autoridades. El Parque es de administración nacional._x000a__x000a_#Cuchá #Cóndor #cóndores #ParqueNacional #QuebradaDelCondorito #Helicóptero #Fauna #Naturaleza #Aves #condor #Ambiente #Proteccionismo #PeligroDeExtinición"/>
    <s v="https://www.instagram.com/reel/DHwm_OzvfMB/"/>
    <x v="2"/>
    <n v="60"/>
    <x v="477"/>
    <x v="6"/>
    <x v="51"/>
    <n v="8740"/>
    <n v="5860"/>
    <n v="221"/>
    <n v="7"/>
    <n v="8"/>
    <n v="21"/>
    <n v="2"/>
    <n v="257"/>
    <n v="4.3856655290102402E-2"/>
    <n v="19"/>
  </r>
  <r>
    <s v="17890600986216190"/>
    <s v="📝 Abrieron las inscripciones para más de 400 actividades gratuitas en los Parques Educativos de Córdoba_x000a__x000a_🏫 La Municipalidad de Córdoba, a través de la Secretaría de Educación, habilitó las inscripciones para una nueva edición anual de actividades en los Parques Educativos. Se trata de una propuesta gratuita y abierta a todas las edades, con más de 400 talleres y espacios formativos distribuidos en distintas instituciones de la ciudad._x000a__x000a_💡 La oferta incluye cursos y talleres en áreas tan diversas como tecnología, arte, deporte, recreación y oficios. Entre las propuestas más destacadas se encuentran: inglés, informática, programación, robótica, violín, piano, radioteatro, streaming, pastelería, panadería, cerámica, tejido y cocina._x000a__x000a_🏃‍♀️ También hay espacios vinculados al movimiento y la salud como pilates, yoga, gimnasia funcional, aquagym, danza, folklore, acrotela, zumba, natación, fútbol, básquet, voley, handball, atletismo y patín, entre otros._x000a__x000a_🌱 La iniciativa busca garantizar el acceso a actividades educativas, deportivas y culturales a vecinos y vecinas de todas las edades, con una lógica territorial y comunitaria que fortalece los vínculos barriales._x000a__x000a_📍 Las inscripciones se realizan de manera presencial en cada Parque Educativo, de lunes a viernes entre las 9:00 y las 18:00._x000a__x000a_📌 Requisitos:_x000a_🔸 Fotocopia de DNI_x000a_🔸 Declaración jurada (se completa en el Parque)_x000a_🔸 CUS para menores de edad_x000a_🔸 Ficha médica para mayores de 18 años (puede completarse en el lugar)_x000a__x000a_📚 La propuesta forma parte del programa Ciudad Inclusiva, con el objetivo de seguir ampliando derechos y oportunidades educativas en los barrios de Córdoba._x000a__x000a_#Córdoba #ParquesEducativos #Educación #TalleresGratuitos"/>
    <s v="https://www.instagram.com/p/DHvii-0R09l/"/>
    <x v="1"/>
    <n v="0"/>
    <x v="477"/>
    <x v="6"/>
    <x v="431"/>
    <n v="2916"/>
    <n v="2255"/>
    <n v="45"/>
    <n v="6"/>
    <n v="0"/>
    <n v="4"/>
    <m/>
    <n v="55"/>
    <n v="2.4390243902439001E-2"/>
    <n v="9"/>
  </r>
  <r>
    <s v="17856829677401370"/>
    <s v="Hay conmoción en las Sierras Chicas por los tres femicidios ocurridos en cuatro días. El viernes por la tarde estaba programada una marcha en Río Ceballos para pedir justicia por Valeria y Verónica, las dos primeras víctimas, y unos minutos antes llegó la noticia de que se confirmaba un tercer crimen. _x000a__x000a_El primer caso ocurrió el lunes 24, alrededor de las 19hs, en #RíoCeballos. Walter del Pilar Bogado (30) se presentó en la comisaría y le contó a los uniformados que su novia, Valeria Laviani (50), había sufrido un ataque de epilepsia. La policía fue hasta el domicilio y encontró el cuerpo de la mujer ensangrentado, con lesiones evidentemente ajenas al relato de su pareja. Del Pilar Bogado quedó inmediatamente detenido._x000a__x000a_En la madrugada del miércoles 26, en la localidad de #LaGranja, ocurrió el segundo caso. La víctima fue Verónica Torres Zorman (29) y el femicida su expareja, el paraguayo Porfilo Romero (57), quien se suicidó tras el hecho. Venían atravesando un proceso de separación desde hace unos tres meses._x000a__x000a_Luego de estos hechos, se organizó la &quot;Marcha en Sierras Chicas por Valeria y Verónica”, para el viernes a las 18:30hs en Río Ceballos. Sin embargo, pasadas las cuatro de la tarde, la policía dio cuenta de un nuevo asesinato, este caso una mujer en el barrio Gobernador Pizarro, ubicado en la periferia de #Unquillo. Según los primeros indicios, Alejandra Noelia Moyano (30) habría fallecido por estrangulamiento. En el lugar fue detenido un sospechoso de 33 años._x000a__x000a_Bajo este clima de opresión, la movilización del viernes recorrió la calle San Martín, la principal arteria de Río Ceballos, donde los manifestantes caminaron con pancartas para expresar el repudio a la violencia machista. La falta de presupuesto para los espacios de contención hacia las mujeres que padecen violencia de género fue uno de los puntos centrales del reclamo que se hizo escuchar en las #SierrasChicas._x000a__x000a_Fotos: @cabraldelmonte para @lmdiario y @niunamenoscba_x000a__x000a_#Cuchá #Género #ViolenciaDeGénero #NiUnaMenos #Femicidio"/>
    <s v="https://www.instagram.com/p/DHzJeISPUML/"/>
    <x v="0"/>
    <n v="0"/>
    <x v="478"/>
    <x v="0"/>
    <x v="112"/>
    <n v="16619"/>
    <n v="11880"/>
    <n v="546"/>
    <n v="58"/>
    <n v="10"/>
    <n v="13"/>
    <n v="3"/>
    <n v="627"/>
    <n v="5.2777777777777798E-2"/>
    <n v="18"/>
  </r>
  <r>
    <s v="18038193872240340"/>
    <s v="🚫 Encerrar jóvenes no resuelve el problema de fondo, lo agrava, explica Agustín Arzamendia. Más desigualdad, más estigmatización._x000a__x000a_📊 En Córdoba, de 171 mil adolescentes de 13 a 15 años, solo 181 tuvieron causas judiciales en 2024 y apenas 3 en homicidios. ¿Estos números justifican bajar la edad de imputabilidad? Para el autor de Planificar la esperanza, no: esta medida solo busca castigar._x000a__x000a_👁️ El 65% de los adolescentes bajo cuidado de SeNAF no tiene cuidados parentales y el 13% está en conflicto con la ley penal. ¿La raíz del problema? Una vulnerabilidad previa que el Estado no supo ni quiso contener._x000a__x000a_💥 Frente al miedo y la represión, hay otro camino: fortalecer espacios como las CAAC, donde se acompaña y contiene a jóvenes desde la salud mental, el juego, el trabajo y la educación. Planificar la esperanza es apostar a un futuro con justicia social ✊._x000a__x000a_📱 Nota completa en 👉 cucha.com.ar (link en la bio)_x000a_✍️ Por @tato.arzamendia"/>
    <s v="https://www.instagram.com/p/DHn0sGoR0gL/"/>
    <x v="1"/>
    <n v="0"/>
    <x v="478"/>
    <x v="0"/>
    <x v="343"/>
    <n v="2648"/>
    <n v="1985"/>
    <n v="60"/>
    <n v="17"/>
    <n v="1"/>
    <n v="3"/>
    <n v="2"/>
    <n v="81"/>
    <n v="4.0806045340050397E-2"/>
    <n v="10"/>
  </r>
  <r>
    <s v="17847564615417070"/>
    <s v="🚙 Después de numerosos rumores sobre su salida, finalmente la compañía japonesa Nissan anunció que dejará Córdoba a finales del 2025. En la planta de Santa Isabel, la empresa produce junto a Renault las pick-ups Frontier y Alaskan. La decisión marca el fin del proyecto conjunto que ambas compañías iniciaron en 2018, tras una inversión de 600 millones de dólares, y afectará a unos 300 operarios que actualmente trabajan en la línea de ensamblaje._x000a__x000a_🔎 La posibilidad del cierre había comenzado a circular a finales del año pasado y tomó mayor fuerza en febrero, cuando se implementaron paradas de producción y se redujo la actividad a un solo turno, con un esquema de suspensiones que afectó a más de 250 empleados._x000a__x000a_📉 El cierre de Nissan supone un enorme golpe a la industria cordobesa en general y al entramado automotriz, autopartista y metalmecánico en particular. Es un golpe significativo a la publicitada intención del gobierno de presentar a Córdoba como un polo de producción de pick ups y vehículos utilitarios, que para ello invirtió en subsidios y beneficios fiscales. Nada de eso parece haber sido suficiente para los números de Nissan que confirmó a las autoridades la decisión de cerrar su planta local._x000a__x000a_🚗 Por otra parte, Renault dejaría de fabricar los modelos Logan, Sandero y Stepway, además de la ya mencionada Alaskan. Sin embargo, este anuncio todavía no se ha hecho de manera oficial._x000a__x000a_📌 Finalmente, con respecto a la situación de la industria automotriz en Córdoba, cabe señalar que Stellantis-Fiat paralizó recientemente su producción en la planta del barrio Ferreyra en la ciudad de Córdoba, aunque se aclaró que fue por cuestiones técnicas._x000a__x000a_#Cuchá #Automotriz #IndustriaAutomotriz #Córdoba"/>
    <s v="https://www.instagram.com/p/DH4cIeMvk3Q/"/>
    <x v="1"/>
    <n v="0"/>
    <x v="479"/>
    <x v="2"/>
    <x v="432"/>
    <n v="38289"/>
    <n v="30751"/>
    <n v="1039"/>
    <n v="401"/>
    <n v="414"/>
    <n v="92"/>
    <n v="46"/>
    <n v="1946"/>
    <n v="6.3282494878215398E-2"/>
    <n v="20"/>
  </r>
  <r>
    <s v="18167197825334800"/>
    <s v="📌 El nuevo acuerdo con el FMI, aprobado por DNU, marca un hecho inédito en la relación entre Argentina y el organismo. En un contexto económico crítico, el Gobierno busca reestructurar deudas y estabilizar variables clave como la inflación y las reservas._x000a__x000a_🔁 Este acuerdo busca reestructurar compromisos previos, particularmente el de 2022, que a su vez intentó corregir el préstamo récord de 2018 durante la gestión de Mauricio Macri. En aquel entonces, Argentina obtuvo un préstamo de 57.000 millones de dólares, el mayor monto otorgado por el FMI hasta la fecha, aunque finalmente se desembolsaron 44.000 millones._x000a__x000a_📉 Anteriormente, el acuerdo más grande alcanzado por el FMI había sido de 8.981 millones de dólares en 2003. Estos fondos fueron cancelados durante la presidencia de Néstor Kirchner en 2005, e implicaron la salida del estado de cesación de pagos en el que el país se encontraba desde 2001._x000a__x000a_⚠️ Argentina enfrenta desde hace décadas problemas macroeconómicos estructurales como alta inflación, déficit fiscal y restricciones cambiarias. Si bien la relación con el FMI ha sido una constante en la historia económica nacional, este acuerdo se produce en un contexto que trasciende los tradicionales ciclos de «stop and go» y plantea desafíos de largo plazo para la estabilidad del país._x000a__x000a_📊 Algunas de las variables económicas que el Gobierno considera clave para justificar este acuerdo incluyen una inflación en niveles históricamente elevados, reservas internacionales en niveles críticos y dificultades en el acceso al crédito internacional._x000a__x000a_📚 Conocé el historial completo de acuerdos entre Argentina y el FMI accediendo a fmi.juanronco.com.ar, donde se recopilan datos detallados sobre cada entendimiento, con información sobre fechas, montos y condiciones._x000a__x000a_Nota completa en cucha.com.ar_x000a__x000a_#Argentina #FMI #Economía #ActualidadArgentina #Cucha"/>
    <s v="https://www.instagram.com/p/DH3WmZuOd5n/"/>
    <x v="1"/>
    <n v="0"/>
    <x v="479"/>
    <x v="2"/>
    <x v="338"/>
    <n v="2973"/>
    <n v="2288"/>
    <n v="26"/>
    <n v="0"/>
    <n v="3"/>
    <n v="2"/>
    <m/>
    <n v="31"/>
    <n v="1.3548951048951E-2"/>
    <n v="10"/>
  </r>
  <r>
    <s v="18090676552578088"/>
    <s v="🇦🇷 María “La Grande” y el Gaucho Rivero son dos figuras históricas que dejaron su huella en las Islas Malvinas mucho antes de 1982. Sus historias, muchas veces silenciadas, forman parte del entramado profundo de la soberanía argentina en el sur._x000a__x000a_👣 En 1831, María “La Grande”, cacica tehuelche de enorme influencia en la Patagonia, fue invitada por Luis Vernet a visitar las islas. Su presencia en Puerto Luis no solo consolidó alianzas con los criollos, sino que marcó una forma de reconocimiento territorial desde los pueblos originarios._x000a__x000a_⚔️ Dos años después, Antonio “el Gaucho” Rivero lideró una rebelión contra la ocupación británica. Junto a un grupo de criollos e indígenas, resistió la usurpación y logró recuperar por un tiempo el control de Puerto Soledad. Fue la primera acción armada contra los ingleses en Malvinas._x000a__x000a_🔥 Estas historias muestran que la soberanía también se caminó, se defendió con lanza, con palabras, con alianzas. No fueron hechos aislados: fueron parte de una trama social, política y cultural que unía continente e islas._x000a__x000a_📌 Leé la nota completa en cucha.com.ar_x000a__x000a_#MalvinasArgentinas #GauchoRivero #MariaLaGrande #Soberanía #Cucha"/>
    <s v="https://www.instagram.com/p/DH9hafxM92r/"/>
    <x v="1"/>
    <n v="0"/>
    <x v="480"/>
    <x v="4"/>
    <x v="114"/>
    <n v="9517"/>
    <n v="7563"/>
    <n v="663"/>
    <n v="52"/>
    <n v="7"/>
    <n v="102"/>
    <n v="4"/>
    <n v="824"/>
    <n v="0.108951474282692"/>
    <n v="19"/>
  </r>
  <r>
    <s v="18029608358352992"/>
    <s v="📌 Durante el conflicto de 1982, un grupo de mujeres formó parte activa de la operación militar argentina: enfermeras, instrumentadoras, radiotelegrafistas y oficiales cumplieron funciones clave en buques, aviones y bases del sistema sanitario y logístico._x000a__x000a_⚙️ Su labor fue decisiva para sostener el operativo en el Teatro de Operaciones del Atlántico Sur. También hubo participación en territorio continental, en centros como la Base Naval de Puerto Belgrano o el hospital reubicable de Comodoro Rivadavia._x000a__x000a_📜 En 2012, 16 de ellas fueron reconocidas como Veteranas de Guerra por el Ministerio de Defensa. Algunas lograron el mismo estatus por vía judicial en 2021, tras años de reclamos._x000a__x000a_📚 Fueron parte de la gesta de Malvinas. Durante décadas, su presencia fue ignorada por el relato oficial. Hoy, sus nombres son parte de la historia de la defensa de nuestra soberanía._x000a__x000a_📲 Nota completa en cucha.com.ar_x000a__x000a_#Malvinas #2deAbril #VeteranasDeGuerra #MujeresEnMalvinas #Memoria #Cucha"/>
    <s v="https://www.instagram.com/p/DH8fOgsRMv2/"/>
    <x v="1"/>
    <n v="0"/>
    <x v="480"/>
    <x v="4"/>
    <x v="82"/>
    <n v="7831"/>
    <n v="6506"/>
    <n v="437"/>
    <n v="40"/>
    <n v="0"/>
    <n v="11"/>
    <n v="1"/>
    <n v="488"/>
    <n v="7.5007685213648895E-2"/>
    <n v="10"/>
  </r>
  <r>
    <s v="18031935995334700"/>
    <s v="🎶 Las bandas pop Mento y Los Hermanos Morgan presentan sus nuevos materiales discográficos este fin de semana en Chilli Street Club. _x000a__x000a_🔊 Mento es un grupo de rock-pop indie, liderad por Diego Clavero y Francisco Py. Su nuevo trabajo se llama &quot;Cristal&quot; y se presentará este sábado, en lo que es la primera actuación de la banda den 2025 en la ciudad de Córdoba._x000a__x000a_▶️ Por su parte, Los Hermanos Morgan publicaron recientemente “Morgan - Lado A” que funciona como primera mitad del álbum a estrenar. Este EP incluye “No Cambio Nada” una colaboración con Flayaz, artista cordobesa radicada en España. Se encuentran en composición del “Lado B” que completará el disco._x000a__x000a_🎫 La cita es el 5 de abril en Chilli, Fructuoso Rivera 273. Las entradas anticipadas se pueden conseguir en 👉 www.passline.com._x000a__x000a_#Cuchá #Música #Cultura #Córdoba"/>
    <s v="https://www.instagram.com/p/DH_Qoh2uWEb/"/>
    <x v="1"/>
    <n v="0"/>
    <x v="481"/>
    <x v="5"/>
    <x v="433"/>
    <n v="3173"/>
    <n v="2424"/>
    <n v="21"/>
    <n v="2"/>
    <n v="0"/>
    <n v="0"/>
    <m/>
    <n v="23"/>
    <n v="9.4884488448844905E-3"/>
    <n v="11"/>
  </r>
  <r>
    <s v="18038385494532008"/>
    <s v="El fundador de la consultora N&amp;W Professional Traders y considerado el nexo entre el presidente y los creadores de la polémica criptomoneda estuvo al menos 10 veces en la Casa Rosada y en la Quinta de Olivos._x000a__x000a_Así lo revela un relevamiento de registros oficiales publicado por el periodista Emiliano Russo en el diario Clarín. Una de esas reuniones es particularmente llamativa, por la fecha y la duración: el 10 de noviembre de 2024, Novelli ingresó a Olivos a las 18:38 y se retiró recién a las 0:55 del día siguiente._x000a__x000a_El dato cobra especial relevancia en medio del escándalo internacional conocido como Criptogate, que involucra al propio Milei, al estadounidense Hayden Davis (Kelsier Ventures) y al empresario Julian Peh (Kip Protocol), en una presunta estafa global con más de 44 mil damnificados, según estimaciones preliminares._x000a__x000a_Múltiples denuncias, investigaciones judiciales en Argentina, Estados Unidos y Europa, y un demoledor artículo de The New York Times ubican a Novelli como gestor de accesos al presidente y eventual beneficiario de pagos en dólares por “reuniones privadas” o “consultorías” con el presidente, su hermana y el asesor Santiago Caputo._x000a__x000a_La relación entre Milei y Novelli no es nueva: el ahora presidente fue parte del staff de capacitadores en N&amp;W Professional Traders, firma fundada por Novelli y su socio Jeremías Walsh en 2019. En ese entonces, Milei protagonizó videos promocionales de los cursos para traders. _x000a__x000a_Meses antes del estallido del escándalo, el 19 de octubre de 2024, Milei participó del evento Tech Forum —también impulsado por Novelli— donde se produjo el encuentro con representantes de KIP Protocol. En esa cumbre tecnológica se cocinó el proyecto “Viva la Libertad”, que luego desembocaría en la creación de $Libra. _x000a__x000a_¿Fue Novelli un simple asesor entusiasta o el articulador de una operatoria millonaria? ¿Qué se habló en esas diez visitas? Las respuestas, por ahora, se hacen esperar. Mientras tanto, la figura de Novelli ya no es solo la de un joven experto en criptoactivos, sino la de un personaje central en uno de los capítulos más comprometidos del gobierno libertario._x000a__x000a_#Cuchá #Criptoestafa #Milei #$Libra #Libra #Cripto"/>
    <s v="https://www.instagram.com/p/DICmeVyPFua/"/>
    <x v="1"/>
    <n v="0"/>
    <x v="482"/>
    <x v="6"/>
    <x v="93"/>
    <n v="8331"/>
    <n v="6322"/>
    <n v="210"/>
    <n v="18"/>
    <n v="5"/>
    <n v="7"/>
    <m/>
    <n v="240"/>
    <n v="3.7962670041126197E-2"/>
    <n v="19"/>
  </r>
  <r>
    <s v="18074225095839032"/>
    <s v="🧠 El 12 de abril de 1925, un tren del Central Argentino trajo a Córdoba a una de las mentes más brillantes del siglo XX: Albert Einstein. Tenía 47 años y ya era reconocido como uno de los principales científicos del mundo por sus teorías de la relatividad._x000a__x000a_🌎 La llegada del científico a Argentina había generado una enorme expectativa. Había desembarcado el 25 de marzo en Buenos Aires, donde dio conferencias en la UBA y visitó otras instituciones académicas. _x000a__x000a_🚂 En Córdoba, Einstein fue recibido por autoridades de la Academia Nacional de Ciencias. Se alojó en el Plaza Hotel y, apenas unas horas después, partió hacia La Falda, donde almorzó en el Hotel Edén. En su recorrido también pasó por el dique San Roque y regresó por las Sierras Chicas y Alta Gracia._x000a__x000a_🍽️ Al día siguiente, el lunes 13, brindó una conferencia en el salón de actos del Rectorado de la Universidad Nacional de Córdoba, hoy ubicado en la Manzana Jesuítica. Allí resumió el desarrollo de sus teorías y expresó su anhelo de formular una teoría unificada que combinara la gravitación con el electromagnetismo, una búsqueda que ocuparía sus últimos años._x000a__x000a_📅 A 100 años de aquella visita breve pero significativa, Córdoba conmemora su paso con actividades científicas, artísticas y culturales._x000a__x000a_Miércoles 9 de abril_x000a_🕗 20:00 – Presentación y lanzamiento de 100 años de Einstein en Córdoba_x000a_📍Centro Cultural UNC (Duarte Quirós 107)_x000a__x000a_Jueves 10 de abril_x000a_🕔 17:00 – Relatividad y Astrofísica: pasado, presente y futuro_x000a_📍Aula Magna, Facultad de Ciencias Exactas, Físicas y Naturales (Av. Vélez Sarsfield 299)_x000a__x000a_🕖 19:00 – Visita de Einstein – Espectáculo científico y musical_x000a_📍Hotel Edén, La Falda (Av. Edén 1400)_x000a__x000a_Viernes 11 de abril_x000a_🕕 18:00 – Arte, Ética y Ciencia: El universo de Einstein que llegó a Córdoba_x000a_📍Salón de Actos, Academia Nacional de Ciencias (Av. Vélez Sarsfield 229)_x000a__x000a_🧑‍🔬 Organizan: Asociación Física Argentina, UNC, Observatorio Astronómico de Córdoba, Academia Nacional de Ciencias, IATE, IFEG, entre otras instituciones._x000a__x000a_#EinsteinEnCórdoba #EinsteinEnLaUNC #Córdoba #UNC #Ciencia #Historia"/>
    <s v="https://www.instagram.com/p/DIJX6azupzo/"/>
    <x v="1"/>
    <n v="0"/>
    <x v="483"/>
    <x v="2"/>
    <x v="379"/>
    <n v="147162"/>
    <n v="133299"/>
    <n v="2393"/>
    <n v="174"/>
    <n v="23"/>
    <n v="178"/>
    <n v="40"/>
    <n v="2768"/>
    <n v="2.07653470768723E-2"/>
    <n v="10"/>
  </r>
  <r>
    <s v="18023693684480112"/>
    <s v="Hoy comienza la 38ª edición de la Fiesta Provincial del Teatro en Córdoba, con la obra Ta Ti Te del Elenco Municipal de Danza-Teatro en el Teatro Comedia. 🎭 La celebración se extenderá hasta el 27 de abril con actividades en siete localidades distintas, en una apuesta por la descentralización y el acceso a las artes escénicas en el territorio provincial._x000a__x000a_📝 Más de 30 obras compiten en una instancia selectiva que definirá cuáles representarán a Córdoba en la próxima Fiesta Nacional del Teatro. Las propuestas abarcan distintos géneros y poéticas, con títulos como Apnea, Fiebre paraíso, La casa de los cuentos, Una teta que no para y Azabache, entre otras._x000a__x000a_🗺️ Córdoba Capital, Río Cuarto, Villa María, Las Varillas, Las Tapias, Villa Dolores y Mina Clavero son las sedes de este año. Las funciones se distribuirán en espacios independientes, municipales y universitarios, con entradas generales a $4.000 disponibles, en su mayoría, por antesala.com.ar. La programación completa puede consultarse en inteatro.ar._x000a__x000a_🏛️ La organización está a cargo del Instituto Nacional del Teatro – Región Córdoba, junto a la Agencia Córdoba Cultura, municipios y la Universidad Nacional de Río Cuarto. La programación también incluye obras invitadas y actividades especiales como desmontajes, espacios de diálogo y homenajes a salas y agrupaciones._x000a__x000a_📌 En su edición pasada, la Fiesta reunió a más de 4500 espectadores en 47 espacios culturales. Este año, el evento busca consolidarse como una plataforma de encuentro, circulación y visibilización del teatro cordobés. La escena local, diversa y en expansión, encuentra en esta Fiesta un punto de anclaje colectivo._x000a__x000a_Podés ver la grilla completa en la web del Instituo Nacional del Teatro: www.inteatro.ar_x000a__x000a_#Cuchá _x000a_#TeatroCordobés #FiestaProvincialDelTeatro"/>
    <s v="https://www.instagram.com/p/DIKaV0AxR3S/"/>
    <x v="1"/>
    <n v="0"/>
    <x v="483"/>
    <x v="2"/>
    <x v="275"/>
    <n v="4888"/>
    <n v="3900"/>
    <n v="217"/>
    <n v="29"/>
    <n v="1"/>
    <n v="6"/>
    <n v="4"/>
    <n v="253"/>
    <n v="6.4871794871794897E-2"/>
    <n v="19"/>
  </r>
  <r>
    <s v="17916708732075960"/>
    <s v="🎤 El 8 de abril de 2017, el cuarteto perdió a una de sus voces más queridas. Walter Romero —el Kala, como lo conocían— fue un ícono de la música popular cordobesa que, desde fines de los años 90, imprimió su estilo en decenas de canciones que se cantaron y bailaron en toda la Argentina. Fue el primer cantante de Banda XXI, y sin dudas su voz más icónica. 💫 Su profunda admiración por Jean Carlos se reflejaba en su estilo y en su enérgico baile sobre el escenario. Hoy, a 8 años de su partida, lo recordamos con su legado más valioso: la música. 🎶🕺_x000a_#WalterRomero #ElKala #Cuarteto #Córdoba #BandaXXI #RíoCuarto #MúsicaPopular"/>
    <s v="https://www.instagram.com/reel/DIL1zEsu0SL/"/>
    <x v="2"/>
    <n v="61"/>
    <x v="484"/>
    <x v="3"/>
    <x v="132"/>
    <n v="6984"/>
    <n v="5652"/>
    <n v="401"/>
    <n v="48"/>
    <n v="6"/>
    <n v="18"/>
    <n v="12"/>
    <n v="473"/>
    <n v="8.3687190375088497E-2"/>
    <n v="9"/>
  </r>
  <r>
    <s v="18395229361109980"/>
    <s v="🎭 &quot;Yiya&quot; es la nueva obra que se está presentando en el Teatro La Brújula, basada en la historia de Yiya Murano, la &quot;envenenadora de Monserrat”, acusada de matar con bombas de crema a sus tres mejores amigas._x000a__x000a_🔊 Este musical, con libro de Osvaldo Bazán y música de Ale Sergi, reflexiona a través del humor y de personajes hilarantes, sobre la codicia y los límites morales de la sociedad, sin olvidarse del contexto histórico._x000a__x000a_📌 La obra cuenta con las actuaciones de Laura Ortiz, Gabriel Cambiasso, Nelson Balmaceda, Joaquín Torres, Eleonora Metral, Daniela Fontanetto y Cecilia Matta._x000a__x000a_🎫 Estará en escena todos los sábados de abril, mayo y junio, a las 21hs, en el Teatro La Brújula (Rivadavia 1452, B° Alta Córdoba). Las entradas anticipadas se pueden adquirir en 👉 www.teatrolabrujula.com.ar. _x000a__x000a_#Cuchá #Cultura #Teatro #Córdoba"/>
    <s v="https://www.instagram.com/p/DIPhSdRvAQR/"/>
    <x v="1"/>
    <n v="0"/>
    <x v="485"/>
    <x v="4"/>
    <x v="341"/>
    <n v="11011"/>
    <n v="8365"/>
    <n v="284"/>
    <n v="125"/>
    <n v="7"/>
    <n v="22"/>
    <n v="6"/>
    <n v="438"/>
    <n v="5.23610280932457E-2"/>
    <n v="19"/>
  </r>
  <r>
    <s v="18096717838479552"/>
    <s v="📍 El Gobierno nacional confirmó el cierre del complejo hotelero de Embalse, en el Valle de Calamuchita, y su traspaso a la Agencia de Administración de Bienes del Estado (AABE). La medida también alcanza a la unidad turística de Chapadmalal, en Mar del Plata, y pone fin al programa de turismo social que durante décadas permitió el acceso a vacaciones a sectores populares._x000a__x000a_💰 Desde la administración de Javier Milei justificaron la decisión por el déficit económico que generaban ambos predios. Según fuentes oficiales, en 2023 los complejos representaron una pérdida de más de 10 millones de dólares, cifra que se redujo a un millón este año por la baja en la actividad. Ahora será la AABE la que defina si los inmuebles se concesionan o se venden._x000a__x000a_🏨 En Embalse, el complejo está cerrado desde marzo. El predio cuenta con más de 700 hectáreas, siete hoteles (varios abandonados), 50 bungalows, capilla, polideportivo, piletas y acceso al lago. Solo un grupo reducido de trabajadores permanece cumpliendo funciones de mantenimiento y vigilancia. Más de la mitad del personal será desafectado a fin de mes._x000a__x000a_📉 La posibilidad de privatización enfrenta algunos obstáculos. El predio está judicializado por un incendio ocurrido en 2021 y, además, fue declarado Monumento Histórico Nacional. Aun así, el Gobierno no descarta avanzar con cambios normativos para sortear estas trabas y facilitar su transferencia al sector privado._x000a__x000a_📣 Desde el gremio ATE y el municipio de Embalse denuncian un vaciamiento deliberado. El intendente Mario Rivarola había propuesto gestionar una parte del complejo junto a la Provincia, pero no recibió respuestas del Gobierno nacional. Mientras tanto, crecen las incertidumbres sobre el destino de un espacio que forma parte del patrimonio histórico, cultural y social de Córdoba._x000a__x000a_#Embalse #TurismoSocial #PatrimonioCultural #Ajuste #Milei #Córdoba"/>
    <s v="https://www.instagram.com/p/DIRD6OYNoYu/"/>
    <x v="1"/>
    <n v="0"/>
    <x v="486"/>
    <x v="5"/>
    <x v="318"/>
    <n v="9374"/>
    <n v="6954"/>
    <n v="166"/>
    <n v="59"/>
    <n v="34"/>
    <n v="19"/>
    <n v="2"/>
    <n v="278"/>
    <n v="3.9976991659476602E-2"/>
    <n v="9"/>
  </r>
  <r>
    <s v="17895703863190150"/>
    <s v="💬 &quot;El público va a encontrarse con una obra profunda, emotiva y poderosa. Si bien es un drama, está repleta de pequeños detalles de comicidad. La obra es un viaje hacia la memoria de una familia, la fortaleza femenina y los veranos en esos pueblos del interior donde el sol parte la tierra y el agua de la pileta del club es la salvación&quot;, afirma Eugenia Hadandoniou, directora de Apnea. _x000a__x000a_🎭 La obra vuelve a presentarse en los escenarios cordobeses en este 2025. Las funciones serán los domingos 13, 20 y 27, a las 20hs, en El Cuenco Teatro (Mendoza 2063 - Córdoba). La puesta cuenta con las actuaciones de Florencia Rubio, Bianca Mitnik, Ana Ruiz, Belén Castillo Garnica, Cintia Morales, Lucía Pihen, Paula Ailén Belli y Virginia Schulltess._x000a__x000a_🔎 Apnea es la historia de Pilar, que es niña, adolescente y mujer, también es la historia de su madre, de sus abuelas, tías; Apnea es la historia de Justina, la hermana no nacida de Pilar. Apnea en la que entra Helena, a partir de la pérdida de su hija. Pilar intentará que su hermana vuelva a la superficie para que su mamá sane. Apnea es la historia de muchas mujeres más que nacen, crecen y mueren acompañándose._x000a__x000a_🎫 Las entradas se pueden adquirir por 👉 antesala.com.ar o en puerta._x000a__x000a_#Cuchá #Cultura #Teatro #Córdoba"/>
    <s v="https://www.instagram.com/p/DITyr4nuBNw/"/>
    <x v="1"/>
    <n v="0"/>
    <x v="487"/>
    <x v="6"/>
    <x v="351"/>
    <n v="7304"/>
    <n v="5444"/>
    <n v="58"/>
    <n v="17"/>
    <n v="5"/>
    <n v="3"/>
    <n v="1"/>
    <n v="83"/>
    <n v="1.5246142542248301E-2"/>
    <n v="11"/>
  </r>
  <r>
    <s v="18369322561125088"/>
    <s v="⚡️ El Gobierno nacional avanza con la privatización de cuatro represas hidroeléctricas estratégicas en la Patagonia: Alicurá, El Chocón, Cerros Colorados y Piedra del Águila. La medida se oficializó mediante el Decreto 263/2025, que establece un plazo de 15 días para iniciar el proceso de licitación nacional e internacional._x000a__x000a_🧭 Las represas, que forman parte clave del sistema energético argentino, están emplazadas en Río Negro y Neuquén. Ambas provincias habían solicitado más tiempo para analizar el impacto del proceso, pero denuncian que el plazo otorgado sigue siendo insuficiente._x000a__x000a_📉 La decisión se enmarca en la estrategia del presidente Javier Milei de reducir la presencia del Estado en sectores estratégicos. Las concesiones originales vencieron en 2023, fueron prorrogadas provisoriamente y ahora se encaminan a quedar en manos privadas, bajo coordinación de la Agencia de Transformación de Empresas Públicas y la Secretaría de Energía._x000a__x000a_🌊 Los gobernadores Alberto Weretilneck (Río Negro) y Rolando Figueroa (Neuquén) remarcaron que cualquier avance debe incluir la participación activa de las provincias. Advirtieron sobre el impacto económico, social y ambiental, y exigieron protagonismo real en el diseño del nuevo esquema concesionario._x000a__x000a_⚠️ “No se trata solo de eficiencia o ajuste: está en juego la soberanía energética, la gestión del recurso hídrico y el desarrollo de nuestras regiones”, señalaron desde Río Negro. El modelo privatizador reabre un debate de fondo: quién decide sobre los bienes comunes que sostienen la vida y la economía del país._x000a__x000a_#Represas #Privatización #Patagonia #Energía #RíoNegro #Neuquén #Milei #Economía #Alicurá #ElChocón #CerrosColorados #PiedraDelÁguila #DesarrolloEnergético #Estado #RecursosNaturales"/>
    <s v="https://www.instagram.com/p/DIWUmoMJUh4/"/>
    <x v="1"/>
    <n v="0"/>
    <x v="488"/>
    <x v="0"/>
    <x v="434"/>
    <n v="7571"/>
    <n v="5850"/>
    <n v="111"/>
    <n v="8"/>
    <n v="13"/>
    <n v="10"/>
    <m/>
    <n v="142"/>
    <n v="2.42735042735043E-2"/>
    <n v="10"/>
  </r>
  <r>
    <s v="18080142340678860"/>
    <s v="Héctor Pedro Vergez, represor y torturador de la última dictadura militar en Argentina, fue hallado muerto en su celda en el Complejo Penitenciario de Bouwer, Córdoba. Tenía 81 años y cumplía prisión perpetua por crímenes de lesa humanidad cometidos en centros clandestinos como La Perla y Campo de la Ribera._x000a__x000a_📖 Vergez se jactó durante décadas de haber creado La Perla, uno de los centros clandestinos de detención y exterminio más grandes del país. Allí se implementaron secuestros, desapariciones y torturas de militantes, sindicalistas y estudiantes. Nunca mostró arrepentimiento por su participación en el terrorismo de Estado._x000a__x000a_🗂️ Tras el retorno democrático, Vergez permaneció impune durante años. Fue recién en 2011 cuando se lo juzgó en el juicio de La Perla por desapariciones emblemáticas, secuestros y homicidios. Durante las audiencias mantuvo una actitud desafiante, buscando justificar los crímenes cometidos._x000a__x000a_📎 Su historia arrastra décadas de violencia, operaciones clandestinas y vínculos con la represión paraestatal antes del golpe de 1976. Integró el Comando Libertadores de América, participó en atentados, secuestros y asesinatos, y más tarde fue parte del Batallón de Inteligencia 601._x000a__x000a_#Cuchá _x000a_#MemoriaVerdadJusticia #NuncaMás"/>
    <s v="https://www.instagram.com/p/DIbcz89RBb3/"/>
    <x v="1"/>
    <n v="0"/>
    <x v="489"/>
    <x v="2"/>
    <x v="347"/>
    <n v="17078"/>
    <n v="12478"/>
    <n v="624"/>
    <n v="44"/>
    <n v="28"/>
    <n v="17"/>
    <n v="2"/>
    <n v="713"/>
    <n v="5.7140567398621597E-2"/>
    <n v="10"/>
  </r>
  <r>
    <s v="18066401314788360"/>
    <s v="🍂 A 160 kilómetros al norte de la ciudad de Córdoba, el Cerro Colorado se presenta como una alternativa ideal para quienes buscan una pausa entre naturaleza, historia y cultura en este otoño. La Reserva Cultural y Natural ofrece un entorno de areniscas rojizas, quebrachales y algarrobos, donde los colores del monte se intensifican con la llegada de abril._x000a__x000a_🖼️ Declarado Patrimonio Cultural y Natural de la Provincia, el sitio resguarda más de 3.000 pictografías en aleros y cuevas. Estas expresiones rupestres, realizadas por los pueblos originarios comechingones y sanavirones entre los siglos V y XVI, relatan escenas de la vida cotidiana y los primeros contactos con los conquistadores. Por razones de preservación, solo se permite el acceso a estos espacios con guías habilitados._x000a__x000a_🏡 En el casco urbano del pueblo se ubica la casa museo de Atahualpa Yupanqui, que conserva objetos personales, manuscritos y registros sonoros del músico y poeta argentino, quien eligió este rincón del norte cordobés para vivir e inspirarse._x000a__x000a_🥾 La reserva cuenta con senderos de baja dificultad que permiten recorrer parajes como el cerro Veladero o Intihuasi, con la posibilidad de observar flora y fauna autóctona. Molles, chañares, cardones, zorzales y vizcachas acompañan el recorrido._x000a__x000a_🗺️ El acceso desde Córdoba capital se realiza por Ruta Nacional 9 hasta Santa Elena, para luego tomar un desvío de 11 kilómetros por Ruta Provincial 21. Todo el trayecto es asfaltado y en buen estado._x000a__x000a_🌿 Entre patrimonio arqueológico, paisaje serrano y memoria cultural, el Cerro Colorado vuelve a destacar como una opción cercana y diversa para los días de descanso del otoño._x000a__x000a_#CórdobaTurismo #CerroColorado #EscapadaOtoñal #Naturaleza #Historia #ArteRupestre #AtahualpaYupanqui #FindeLargo #TurismoCultural #Senderismo #ReservaNatural"/>
    <s v="https://www.instagram.com/p/DIe-CwXOLaO/"/>
    <x v="0"/>
    <n v="0"/>
    <x v="490"/>
    <x v="3"/>
    <x v="341"/>
    <n v="11263"/>
    <n v="7831"/>
    <n v="576"/>
    <n v="110"/>
    <n v="3"/>
    <n v="63"/>
    <n v="8"/>
    <n v="752"/>
    <n v="9.6028604265100195E-2"/>
    <n v="19"/>
  </r>
  <r>
    <s v="17957025152923540"/>
    <s v="Un femicidio sacudió el corazón del Valle de Calamuchita. El martes por la tarde una mujer de 51 años fue encontrada muerta con un disparo de arma de fuego, en su casa en la localidad de Los Reartes. Se trata de Rosana Silvina Rotchen, una rosarina que se había mudado a las sierras hace un tiempo junto a su pareja, Adrián Pérez (54), quien se encuentra detenido como el principal sospechoso del crimen._x000a__x000a_El aviso a la Policía lo dio uno de los hijos de Rosana, luego de que Pérez le enviara mensajes de WhatsApp, contándole que había asesinado a su madre. Cuando las autoridades se hicieron presentes en la casa del barrio Capilla Vieja, el hombre se encontraba en la galería, sentado en una reposera, bebiendo un vaso de whisky, con un arma larga al lado._x000a__x000a_La fiscal Paula Bruera es quien conduce la investigación y contó que “cuando llegamos, encontramos a la mujer sin vida dentro de la caja de una camioneta y con un impacto de arma de fuego”. Pérez no se resistió al arresto, incluso mencionan que permaneció inmutable, y ahora se encuentra detenido en Bower. Se supo que el detenido dijo haber sido policía en la provincia de Santa Fe, aunque el hijo de la víctima lo desmintió._x000a__x000a_La fiscal Bruera relató también que el hijo de la mujer asesinada les dijo que “había una relación conflictiva porque ella se quería separar”. Adrián Pérez es el padre de Jeremías Pérez Tica, futbolista de Newell’s que actualmente se encuentra a préstamo en un equipo de Uruguay._x000a__x000a_#Cuchá #Femicidio #Género #ViolenciaDeGénero #LosReartes #Calamuchita #Rosario #SantaFe"/>
    <s v="https://www.instagram.com/p/DIhj0XbPK7h/"/>
    <x v="1"/>
    <n v="0"/>
    <x v="491"/>
    <x v="4"/>
    <x v="53"/>
    <n v="174275"/>
    <n v="153925"/>
    <n v="704"/>
    <n v="266"/>
    <n v="48"/>
    <n v="293"/>
    <n v="35"/>
    <n v="1311"/>
    <n v="8.5171349683287306E-3"/>
    <n v="19"/>
  </r>
  <r>
    <s v="18038851055553088"/>
    <s v="🕊️ Jorge Mario Bergoglio, el primer Papa latinoamericano y una de las figuras religiosas más influyentes del siglo XXI, falleció a los 88 años. Su salud se había agravado en los últimos días por una crisis respiratoria asmática, lo que precipitó su partida._x000a__x000a_🇦🇷 Nacido en Buenos Aires el 17 de diciembre de 1936, trabajó como técnico químico antes de iniciar su camino religioso. Ingresó a la Compañía de Jesús en 1958 y fue ordenado sacerdote en 1969. Durante la dictadura en Argentina, intercedió por personas perseguidas, mostrando un temprano compromiso con los sectores más vulnerables._x000a__x000a_⛪ En 1992 fue nombrado obispo auxiliar de Buenos Aires y en 1998, arzobispo y primado de Argentina. En 2013, tras la renuncia de Benedicto XVI, se convirtió en el Papa número 266 de la historia y el primero de América. Eligió llamarse Francisco, inspirado en San Francisco de Asís, reafirmando desde el inicio su intención de acercar la Iglesia a los excluidos._x000a__x000a_🌍 Durante su pontificado promovió una Iglesia más austera y comprometida con las problemáticas sociales. Fue impulsor de reformas internas, defensor del medioambiente y la justicia social, y una figura clave en el diálogo interreligioso y la diplomacia global._x000a__x000a_📖 Su papado quedará registrado como una etapa de apertura, diálogo y presencia activa frente a los desafíos del siglo XXI, pero también como un tiempo de acercamiento a los más humildes del mundo. Francisco fue una voz firme contra la indiferencia y un promotor de la fraternidad global._x000a__x000a_#PapaFrancisco #Francisco #Papa #Iglesia #Luto #Vaticano"/>
    <s v="https://www.instagram.com/p/DItZNNiSIAR/"/>
    <x v="0"/>
    <n v="0"/>
    <x v="492"/>
    <x v="2"/>
    <x v="295"/>
    <n v="9948"/>
    <n v="6442"/>
    <n v="497"/>
    <n v="32"/>
    <n v="0"/>
    <n v="23"/>
    <m/>
    <n v="552"/>
    <n v="8.5687674635206504E-2"/>
    <n v="9"/>
  </r>
  <r>
    <s v="17945116274974580"/>
    <s v="Se nos fue el #PapaFrancisco y queremos recordar su legado, en este caso un mensaje a los #jóvenes._x000a__x000a_#Papa #Francisco #Juventud #Bergoglio #Argentina #católicos #iglesia #iglesiacatolica #conclave"/>
    <s v="https://www.instagram.com/reel/DIt2iOjvHD-/"/>
    <x v="2"/>
    <n v="73"/>
    <x v="492"/>
    <x v="2"/>
    <x v="435"/>
    <n v="6510"/>
    <n v="4417"/>
    <n v="443"/>
    <n v="57"/>
    <n v="2"/>
    <n v="42"/>
    <n v="6"/>
    <n v="544"/>
    <n v="0.12316051618745801"/>
    <n v="14"/>
  </r>
  <r>
    <s v="18093773470570540"/>
    <s v="En la ceremonia de asunción del Papa Francisco se pudo ver entre la comitiva de invitados, entre reyes y presidentes, a Sergio Sánchez, un cartonero de Villa Fiorito vestido con su típica ropa de trabajo. Su presencia llamó la atención de los medios del mundo y había sido un pedido especial de Jorge Bergoglio, que lo conocía de su arzobispado en Buenos Aires. Hasta L’Osservatore Romano, el diario oficial del Vaticano, se hizo eco al destacar “una presencia deseada por el Papa; la de los pobres junto a los poderosos”._x000a__x000a_Sergio Sánchez comenzó como cartonero en 2001. La crisis económica, política y social del país lo obligó a salir a las calles con un cochecito para juntar cartón y con su venta conseguir algo de plata para alimentar a su familia. Tras seis años de recolección impulsó la creación de la cooperativa El Amanecer de los Cartoneros, y con los años se transformó en una referencia del Movimiento de Trabajadores Excluidos (MTE)._x000a__x000a_“Todo el mundo me miraba sin entender qué hacía al lado de Bergoglio. Tuvimos el gran honor de que nos saludara primeros, incluso antes que a los mandatarios”, cuenta Sergio._x000a__x000a_Sobre Francisco dice: &quot;Él siempre se preocupó por la gente humilde. Rezó mucho por nosotros y facilitó los trámites para que los hijos de cartoneros evitaran la burocracia de la Iglesia. Luego, organizó la misa anual cartonera, que se celebra hasta el día de hoy, en la Plaza Constitución para nosotros y para gente que vivía en la calle&quot;._x000a__x000a_Sergio tiene numerosas historias para contar: &quot;hizo muchas cosas que nadie las conocía más que nosotros. Un domingo en un taller clandestino de Flores, murieron seis chicos quemados y él vino desde el centro en colectivo para rezar una misa por ellos. Un hombre muy humilde y sencillo. Con su forma de ser, les cambió la vida a muchos&quot;, agrega._x000a__x000a_&quot;Hoy en esta Ciudad queremos que se oiga el grito, la pregunta de Dios: ¿Donde está tu hermano? Que esa pregunta de Dios recorra todos los barrios de la Ciudad, recorra nuestro corazón y sobre todo que entre también en el corazón de los “caínes” modernos. Quizá alguno pregunte: ¿Qué hermano? ¿Dónde está tu hermano esclavo?&quot;._x000a__x000a_#Cuchá #PapaFrancisco #Francisco #Papa #Cartoneros #Iglesia"/>
    <s v="https://www.instagram.com/p/DIuZmN3vwqc/"/>
    <x v="1"/>
    <n v="0"/>
    <x v="492"/>
    <x v="2"/>
    <x v="219"/>
    <n v="3994"/>
    <n v="3221"/>
    <n v="166"/>
    <n v="2"/>
    <n v="1"/>
    <n v="6"/>
    <m/>
    <n v="175"/>
    <n v="5.4330953120149003E-2"/>
    <n v="19"/>
  </r>
  <r>
    <s v="17964892865860400"/>
    <s v="Se cumplen 40 años del inicio del Juicio a las Juntas Militares, uno de los hitos más trascendentes de la historia argentina. 📅 Por primera vez, un gobierno democrático decidió juzgar a los máximos responsables de una dictadura por crímenes de lesa humanidad. _x000a__x000a_📜 La decisión política que habilitó este juicio llegó pocos días después del regreso de la democracia. El 15 de diciembre de 1983, el presidente Raúl Alfonsín firmó el decreto 158, que ordenó el enjuiciamiento de los responsables de la dictadura iniciada el 24 de marzo de 1976. Fue una determinación inédita en el mundo, que apostó por el valor de la Justicia ordinaria para juzgar los crímenes de un Estado._x000a__x000a_⚖️ El juicio se desarrolló a partir del 22 abril de 1985, con la intervención de jueces civiles y fiscales del fuero común. Entre los que destacan el fiscal Julio César Strassera y el fiscal adjunto Luis Moreno Ocampo. Durante meses, se escucharon los testimonios de sobrevivientes, familiares y organismos de derechos humanos. Finalmente, el 9 de diciembre de ese mismo año, se dictaron las sentencias que condenaron a los máximos responsables de la dictadura._x000a__x000a_🌍 El impacto de este juicio trascendió las fronteras argentinas. La prensa internacional y los organismos humanitarios siguieron de cerca cada etapa del proceso. En el ambito local, representa la valentia institucional que implicó juzgar a los responsables del terrorismo de Estado y los principios de memoria, verdad y justicia como cimientos de la democracia._x000a__x000a_#Cuchá _x000a_#MemoriaVerdadJusticia #JuicioALasJuntas"/>
    <s v="https://www.instagram.com/p/DIwGXmyRwbi/"/>
    <x v="1"/>
    <n v="0"/>
    <x v="493"/>
    <x v="3"/>
    <x v="436"/>
    <n v="5010"/>
    <n v="4127"/>
    <n v="185"/>
    <n v="15"/>
    <n v="6"/>
    <n v="6"/>
    <m/>
    <n v="212"/>
    <n v="5.1369033196026197E-2"/>
    <n v="11"/>
  </r>
  <r>
    <s v="18027143717659500"/>
    <s v="📣 En 2020, el #PapaFrancisco publicó la carta encíclica ‘Fratelli Tutti’ (Hermanos todos), un texto en el que propone un programa de vida que intenta alumbrar el camino concreto a recorrer para quienes quieren construir un mundo más justo y fraterno desde lo cotidiano, la política y las instituciones. Es la tercera encíclica de Francisco y es su pieza más política y social._x000a__x000a_📑 Una encíclica es el comunicado de mayor rango en el magisterio de un #Papa. #FratelliTutti está dividida en 287 puntos y ocho capítulos. El primero se llama “Las sombras de un mundo cerrado” y es un análisis claro y crudo que se centra en numerosas distorsiones de nuestra época: la manipulación y la deformación de conceptos como democracia, libertad o justicia; la pérdida del sentido de lo social y de la historia; el egoísmo y la falta de interés por el bien común; la lógica de #mercado basada en el lucro; el #desempleo, el #racismo, la #pobreza._x000a__x000a_📌 Siguiendo a #Francisco, la acción de este modelo que impera en el mundo se manifiesta más fuertemente en la sociedad del descarte. Sin embargo, a tantas sombras, el texto responde con un ejemplo luminoso, un presagio de esperanza. Desde el segundo capítulo, Francisco hace un llamado a la acción. “Cada día se nos ofrece una nueva oportunidad... Seamos parte activa en la rehabilitación y el auxilio de las sociedades heridas&quot;. El Papa plantea la necesidad de la construcción en comunidad y el amor al prójimo como principio rector._x000a__x000a_▶️ Llama a hacer “una política con corazón abierto, política para y con el pueblo, es decir popular, que busca la dignidad humana y es ejecutada por hombres y mujeres con amor, que integran la economía a un proyecto social, cultural y popular&quot;. La herramienta: el diálogo. En el #diálogo reconocemos al otro, es el lugar del encuentro. Y también propone enfrentar las heridas del pasado, a través de caminos de reencuentro, donde la verdad, la memoria, la justicia y la misericordia sean pilares fundamentales._x000a__x000a_🔎 Lee la nota, con el análisis capítulo por capítulo, en nuestra página 👉 www.cucha.com.ar, o ingresando al link de la bio. También te adjuntamos en la web el documento de la encíclica completo."/>
    <s v="https://www.instagram.com/p/DIxALsGPXaO/"/>
    <x v="0"/>
    <n v="0"/>
    <x v="493"/>
    <x v="3"/>
    <x v="249"/>
    <n v="4521"/>
    <n v="2937"/>
    <n v="111"/>
    <n v="8"/>
    <n v="0"/>
    <n v="21"/>
    <m/>
    <n v="140"/>
    <n v="4.7667688117126301E-2"/>
    <n v="19"/>
  </r>
  <r>
    <s v="18066448450795320"/>
    <s v="En el año 2013 Mateo, un riocuartense de nueve años, tenía como tarea escribir una carta y decidió como destinatario al Papa Francisco. Un tiempo después se sorprendió al recibir respuesta. _x000a__x000a_En sus redes sociales recordó: &quot;ese gesto lleno de ternura, humildad e inocencia habla de la grandeza de un hombre. Me marcó para siempre. Me llenó de una fe profunda en él, en su humanidad. Yo lo creí desde el primer día. Después, con los años, el mundo conoció a ese Papa humilde, abierto, valiente. Un Papa que luchó por la justicia, que se comprometió políticamente por los pobres y los descartados, que promovió la paz mundial, el entendimiento entre religiones, y que nunca dejó de hablar de amor y reconciliación&quot;._x000a__x000a_#Cuchá #PapaFrancisco #Francisco #Papa #Iglesia #RíoCuarto #Córdoba #cordobeses #cordobes #riocuarto #cordoba #Cordobés"/>
    <s v="https://www.instagram.com/reel/DIzoW9PvKNc/"/>
    <x v="2"/>
    <n v="36"/>
    <x v="494"/>
    <x v="4"/>
    <x v="202"/>
    <n v="9920"/>
    <n v="5730"/>
    <n v="382"/>
    <n v="75"/>
    <n v="3"/>
    <n v="19"/>
    <n v="4"/>
    <n v="479"/>
    <n v="8.3595113438045404E-2"/>
    <n v="20"/>
  </r>
  <r>
    <s v="17914256550097160"/>
    <s v="🇦🇷 En un momento clave para la Iglesia Católica, Córdoba tendrá una presencia histórica: Víctor Manuel “Tucho” Fernández y Ángel Rossi integran el grupo de 135 cardenales que elegirán al sucesor del papa Francisco. Ambos fueron nombrados cardenales por él y viajarán al Vaticano para formar parte del cónclave que definirá el rumbo del catolicismo mundial._x000a__x000a_📍 Fernández, nacido en Alcira Gigena, es actual prefecto del Dicasterio para la Doctrina de la Fe, uno de los puestos más influyentes del Vaticano. Cercano a Francisco desde hace décadas, fue también rector de la UCA y tuvo un rol clave en la redacción del Documento de Aparecida. Su trayectoria lo ubica como uno de los referentes teológicos más importantes de América Latina._x000a__x000a_✝️ Ángel Rossi, arzobispo de Córdoba y jesuita como Francisco, fue ordenado sacerdote en su ciudad natal. Actualmente ocupa la vicepresidencia primera de la Conferencia Episcopal Argentina. Destacado por su compromiso con los sectores populares, su perfil pastoral lo alinea con el legado de Francisco._x000a__x000a_🗳️ Junto a ellos, también votarán los cardenales Mario Poli y Vicente Bokalic, completando así la delegación argentina. De los 252 miembros del Colegio Cardenalicio, solo 135 tienen derecho a voto. El 50% de los electores argentinos en el cónclave son cordobeses._x000a__x000a_🕊️ Aunque parece poco probable, no se descarta que uno de ellos pueda ser elegido Papa. Como recuerdan muchos, Jorge Bergoglio tampoco era favorito en 2013. Córdoba vuelve a tener protagonismo en una elección que marcará un antes y un después._x000a__x000a_#Córdoba #Papa #IglesiaCatólica #TuchoFernández #ÁngelRossi #ActualidadCBA #Vaticano #Francisco"/>
    <s v="https://www.instagram.com/p/DIygfCpCzIE/"/>
    <x v="0"/>
    <n v="0"/>
    <x v="494"/>
    <x v="4"/>
    <x v="50"/>
    <n v="10411"/>
    <n v="4902"/>
    <n v="352"/>
    <n v="34"/>
    <n v="2"/>
    <n v="11"/>
    <m/>
    <n v="399"/>
    <n v="8.1395348837209294E-2"/>
    <n v="9"/>
  </r>
  <r>
    <s v="17851557165392280"/>
    <s v="Este jueves se estrena en salas comerciales “La Zurda”, la nueva película dirigida por Rosendo Ruiz. 📽 ️ Filmada íntegramente en Córdoba, la historia sigue a dos jóvenes cuarteteros envueltos en un crimen que no cometieron. La producción viene de recibir elogios en el BAFICI y se podrá ver en cines como Showcase, Hoyts, Cinemacenter y Gran Rex._x000a__x000a_🎬 Escrita por Ruiz junto a Alejandro Cozza, “La Zurda” combina géneros como el policial, el romance y el drama social. La trama se centra en La Zurda y Yonatan, dos amigos de clase trabajadora que huyen tras verse implicados en un hecho delictivo. Mientras intentan probar su inocencia, el relato pone en tensión temas como la marginalidad, la traición y la injusticia estructural._x000a__x000a_🕯️ El origen de la historia se remonta a la época de “De Caravana”, cuando Ruiz y Cozza empezaron a pensar un film sobre el mundo del cuarteto nocturno. El proyecto quedó guardado durante años hasta que una situación personal reavivó el interés: “un amigo me rompió el corazón”, confiesa Ruiz. Esa experiencia derivó en la construcción del eje emocional de la película._x000a__x000a_🪞 Para su director, “La Zurda” funciona como “un espejo social de lo que somos”. Con una fuerte identidad cordobesa, propone una mirada cruda y sensible sobre las aspiraciones, las desigualdades y los vínculos que atraviesan a la juventud de los márgenes. _x000a__x000a_🎼 El film cuenta con las actuaciones de Juan Cruz El Gáname, Marcio Ramsés Salas Ortuay, Alejandro Orlando, Majo Sorbello y Micaela Abdullatif.  La banda sonora está a cargo de Monada, grupo liderados por los hermanos Ninci._x000a__x000a_#Cuchá _x000a_#CineCordobés #LaZurdaFilm #Monada"/>
    <s v="https://www.instagram.com/p/DI1AWM-Rwk-/"/>
    <x v="1"/>
    <n v="0"/>
    <x v="495"/>
    <x v="5"/>
    <x v="77"/>
    <n v="27982"/>
    <n v="23601"/>
    <n v="535"/>
    <n v="112"/>
    <n v="4"/>
    <n v="44"/>
    <n v="17"/>
    <n v="695"/>
    <n v="2.9447904749798699E-2"/>
    <n v="8"/>
  </r>
  <r>
    <s v="17974953779837270"/>
    <s v="Un papelón mundial encabezó la comitiva argentina tras llegar tarde al funeral del Papa Francisco._x000a__x000a_El último adiós a uno de los argentinos más importantes de la historia nos dejará sin una foto fundamental, la del Presidente en el funeral. Es que la comitiva de Javier Milei se demoró y llegó tarde al velorio, por lo que no pudo ingresar a la capilla ardiente de la Basílica de San Pedro._x000a__x000a_Se trata de un bochorno diplomático con repercusión internacional. El jueves, el Presidente rompió el duelo, que él mismo había decretado, para participar de un acto de la Escuela Superior de Economía y Administración de Empresas (ESEADE) de Alberto Benegas Lynch, donde le entregó un reconocimiento al economista español Jesús Huerta de Soto. Esta actividad demoró la partida de la comitiva hacia Roma. Cabe mencionar que el domingo Milei volverá a reunirse con Huerta de Soto._x000a__x000a_El primer mandatario viajó acompañado por la secretaria general de la Presidencia, Karina Milei; el jefe de Gabinete, Guillermo Francos; el vocero presidencial, Manuel Adorni; el canciller argentino Gerardo Werthein; y las ministras de Seguridad Nacional, Patricia Bullrich; y de Capital Humano, Sandra Pettovello. _x000a__x000a_Mientras tanto, más de 250.000 personas ya despidieron al Papa Francisco en la capilla ardiente. En los alrededores de la Plaza de San Pedro se formaron largas filas durante estos días. Quienes sí estuvieron presentes en la jornada de hoy fueron los mandatarios Emmanuel Macrón (Francia), Lula da Silva (Brasil), Draupadi Murmu (India), Giorgia Meloni (Italia), Michael Higgins (Irlanda), los reyes de España, Felipe VI y Letizia, entre otros._x000a__x000a_Con el féretro definitivamente cerrado, mañana será el funeral final, que está programado para las 10 de la mañana en la plaza San Pedro, donde se espera a unas 200.000 personas._x000a__x000a_#Cuchá #PapaFrancisco #Papa #SanPedro #BasílicaSanPedro #PlazaSanPedro"/>
    <s v="https://www.instagram.com/p/DI4oSsBPoPM/"/>
    <x v="1"/>
    <n v="0"/>
    <x v="496"/>
    <x v="6"/>
    <x v="181"/>
    <n v="25947"/>
    <n v="19805"/>
    <n v="569"/>
    <n v="120"/>
    <n v="98"/>
    <n v="36"/>
    <n v="1"/>
    <n v="823"/>
    <n v="4.1555162837667303E-2"/>
    <n v="18"/>
  </r>
  <r>
    <s v="18083477896630340"/>
    <s v="Las Unidades Turísticas de Embalse, ícono del #TurismoSocial argentino, fueron construidas entre 1946 y 1951 como parte del Plan Quinquenal impulsado por Juan Domingo Perón. #Monumento Histórico Nacional desde 2013, hoy enfrentan el avance de políticas de abandono y privatización. Un legado de inclusión que corre peligro. #Córdoba #Embalse #TurismoSocial #Patrimonio"/>
    <s v="https://www.instagram.com/reel/DI6QKLWPOnr/"/>
    <x v="2"/>
    <n v="83"/>
    <x v="497"/>
    <x v="0"/>
    <x v="169"/>
    <n v="10108"/>
    <n v="7382"/>
    <n v="648"/>
    <n v="251"/>
    <n v="34"/>
    <n v="54"/>
    <n v="27"/>
    <n v="987"/>
    <n v="0.133703603359523"/>
    <n v="9"/>
  </r>
  <r>
    <s v="17943819842991340"/>
    <s v="📣 El domingo 4 de Mayo a las 20:00hs, se estrena &quot;Streamer: Caruso le habla al mundo&quot;, en La Balsa Teatro (La Rioja 681, Centro de Córdoba). La obra estará en escena todos los domingos de mayo, en el mismo horario y lugar._x000a__x000a_🔎 La nueva obra de @elgonmaldonado, está protagonizada por @joaco_torres_87, quien encarna a Caruso, un streamer que habla de videojuegos y que acaba de sumar más de mil seguidores en su canal. Para celebrarlo decidió realizar una emisión especial: hoy quiere hablarle al mundo, contarle ciertos factos._x000a__x000a_💻 Las corporaciones digitales, la pandemia, las redes sociales. Los nuevos dueños del mundo quieren acabar con la humanidad... Pero Caruso tiene un plan para defenderla. ¿Puede un hijo de Internet salvar el mundo?_x000a__x000a_📌 Streamer cuenta  con el apoyo del Instituto Nacional de Teatro, y el incentivo a la Trayectoria de la escena cordobesa 2024 por la Agencia Córdoba Cultura del Gobierno de la Provincia de Córdoba._x000a__x000a_🎫 Las entradas se pueden conseguir anticipadas o en boletería, con transferencia o efectivo. Anticipadas por WhatsApp al 351-309-0828."/>
    <s v="https://www.instagram.com/p/DJAePDNvKBv/"/>
    <x v="1"/>
    <n v="0"/>
    <x v="498"/>
    <x v="2"/>
    <x v="168"/>
    <n v="7241"/>
    <n v="5627"/>
    <n v="122"/>
    <n v="6"/>
    <n v="7"/>
    <n v="1"/>
    <n v="3"/>
    <n v="136"/>
    <n v="2.4169184290030201E-2"/>
    <n v="19"/>
  </r>
  <r>
    <s v="17918575209085460"/>
    <s v="⚠️ Alerta sanitaria: 21 sociedades médicas argentinas conformaron el Foro de Sociedades Médicas Argentinas para visibilizar la profunda crisis que atraviesa el sistema de salud. Denuncian demoras críticas en la atención, guardias colapsadas, deterioro en los ingresos profesionales y falta de formación en especialidades claves._x000a__x000a_🩺 &quot;Estamos viendo guardias que solo atienden casos de riesgo de vida y turnos para estudios o consultas que se demoran más de dos meses&quot;, advirtió Gabriel Persi, vicepresidente de la Sociedad Neurológica Argentina. Desde el Foro, señalan que el deterioro impacta tanto en la calidad de atención de los pacientes como en las condiciones laborales de los profesionales._x000a__x000a_🤝 El nuevo espacio tiene como objetivos: posicionar a la comunidad médica como actor clave del sistema, promover soluciones público-privadas, impulsar la formación de recursos humanos y optimizar los recursos de gestión, en un contexto de envejecimiento poblacional y avance tecnológico._x000a__x000a_🏥 El Foro está integrado por entidades como la Sociedad Argentina de Cardiología, la Asociación Argentina de Psiquiatras, la Sociedad Argentina de Infectología y la Sociedad Argentina de Terapia Intensiva, entre otras._x000a__x000a_#Salud #SistemaDeSalud #CrisisSanitaria #ActualidadArgentina #Cuchá"/>
    <s v="https://www.instagram.com/p/DI_Xssmo_Pj/"/>
    <x v="1"/>
    <n v="0"/>
    <x v="498"/>
    <x v="2"/>
    <x v="362"/>
    <n v="6319"/>
    <n v="5003"/>
    <n v="193"/>
    <n v="35"/>
    <n v="7"/>
    <n v="11"/>
    <n v="3"/>
    <n v="246"/>
    <n v="4.9170497701379198E-2"/>
    <n v="9"/>
  </r>
  <r>
    <s v="18044241809578048"/>
    <s v="🤤 Este fin de semana largo se realizará la Fiesta Nacional de la Comida al Disco de Arado, un evento que cumple 15 años y se consolida como un atractivo de la localidad de #Yacanto, en el valle de #Calamuchita. _x000a__x000a_📌 Será los días 1, 2, 3 y 4 de mayo, en su tradicional predio al aire libre. El horario de apertura es a las 11hs y el de cierre alrededor de las 18hs. El lugar cuenta con un ambiente cálido y familiar, un escenario con números en vivo, y lo principal: 29 puestos de comidas al disco de arado, cada uno con sus platos y sus recetas._x000a__x000a_✅ También se monta en el predio una feria artesanal para que el visitante pueda recorrer. Entre las actuaciones de cada día se puede mencionar al grupo folclórico &quot;La Querencia&quot;, el ballet de malambo &quot;Legueros de mi Tierra&quot;, los &quot;Agüero Marquez&quot; y la Orquesta &quot;Skalamuchita&quot;._x000a__x000a_🏆 Además, el sábado habrá una clase magistral a cargo del chef Guillermo Ripoll. Ese mismo día habrá un festejo de cumpleaños, con baile de vals y corte de torta. Finalmente, el domingo a las 16hs será la coronación de los  cocineros campeeones de este año._x000a__x000a_🎟 Se pueden conseguir entradas anticipadas a $ 4.000. Los jubilados tienen descuento y los menores de 12 años no pagan. Se pueden conseguir en su página web 👉 www.fiestacomidaaldisco.com.ar._x000a__x000a_#Cuchá #DiscoDeArado #FiestaDelDiscoDeArado #Disco #Gastronomía #Festivales #Córdoba #cordobeses"/>
    <s v="https://www.instagram.com/p/DJCIxuTti74/"/>
    <x v="1"/>
    <n v="0"/>
    <x v="499"/>
    <x v="3"/>
    <x v="398"/>
    <n v="14666"/>
    <n v="13339"/>
    <n v="113"/>
    <n v="39"/>
    <n v="0"/>
    <n v="6"/>
    <n v="7"/>
    <n v="158"/>
    <n v="1.1844965889496999E-2"/>
    <n v="11"/>
  </r>
  <r>
    <s v="18161506906355780"/>
    <s v="En el 2015, el Papa Francisco participó en el II Congreso Mundial de Movimientos Populares en #Bolivia. Su discurso se volvió histórico, entre otras cosas, por ofrecer el perdón de la iglesia ante los crímenes cometidos contra los pueblos originarios durante la conquista de América._x000a__x000a_#PapaFrancisco #Francisco #América #ConquistaDeAmérica #PueblosOriginarios #Iglesia #MovimientosPopulares"/>
    <s v="https://www.instagram.com/reel/DJC-SMrPDON/"/>
    <x v="2"/>
    <n v="180"/>
    <x v="499"/>
    <x v="3"/>
    <x v="166"/>
    <n v="3738"/>
    <n v="2761"/>
    <n v="270"/>
    <n v="46"/>
    <n v="3"/>
    <n v="36"/>
    <n v="2"/>
    <n v="355"/>
    <n v="0.128576602680188"/>
    <n v="19"/>
  </r>
  <r>
    <s v="17939518131005320"/>
    <s v="🚶 Reducción vive una nueva jornada de peregrinación al Cristo de la Buena Muerte, una tradición que desde hace décadas convoca a miles de fieles de distintas regiones. Cientos de personas parten a pie hacia esta localidad del sur cordobés, movidas por la fe y la gratitud._x000a__x000a_🙏 Desde el 30 de abril hasta el 3 de mayo, se espera la llegada de más de 50.000 personas. El 1° de mayo será el día central, con misas cada hora y una celebración principal encabezada por el obispo Adolfo Uriona. También habrá una misa de sanación (2 de mayo) y una procesión por las calles del pueblo (3 de mayo)._x000a__x000a_⛪ El Santuario del Señor de la Buena Muerte, con más de 330 años de historia, es el corazón de esta festividad profundamente arraigada en la región. Cada año, recibe a miles de peregrinos que llegan para agradecer, pedir y renovar sus promesas._x000a__x000a_🕯️ Según la tradición oral, los viajeros del antiguo Camino Real pedían al Cristo una muerte digna, para no caer víctimas de asaltos en los caminos. Con el tiempo, esa plegaria se transformó en una devoción que sigue viva._x000a__x000a_🚓 Para acompañar la celebración, se montó un operativo de seguridad con Policía y Bomberos, y se instalaron puestos de comidas, artesanías y artículos religiosos._x000a__x000a_📍 Más de tres siglos de historia sostienen una de las manifestaciones de fe más grandes del país._x000a__x000a_#CristoDeLaBuenaMuerte #Reducción #Fe #Tradición #Peregrinación #Córdoba"/>
    <s v="https://www.instagram.com/p/DJFo5snOkPW/"/>
    <x v="1"/>
    <n v="0"/>
    <x v="500"/>
    <x v="4"/>
    <x v="63"/>
    <n v="2245"/>
    <n v="1756"/>
    <n v="25"/>
    <n v="2"/>
    <n v="0"/>
    <n v="1"/>
    <m/>
    <n v="28"/>
    <n v="1.5945330296127599E-2"/>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EBCCF-FC4F-42A9-AE98-526F7E190259}" name="Tipo_PromedioCompartido"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7">
  <location ref="J30:K34" firstHeaderRow="1"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showAll="0"/>
    <pivotField dataField="1" showAll="0"/>
    <pivotField showAll="0"/>
    <pivotField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6">
        <item x="1"/>
        <item x="2"/>
        <item x="3"/>
        <item x="4"/>
        <item x="0"/>
        <item t="default"/>
      </items>
    </pivotField>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Promedio de Compartidos" fld="11" subtotal="average" baseField="3" baseItem="0"/>
  </dataFields>
  <formats count="1">
    <format dxfId="33">
      <pivotArea outline="0" collapsedLevelsAreSubtotals="1" fieldPosition="0"/>
    </format>
  </formats>
  <chartFormats count="4">
    <chartFormat chart="108" format="5" series="1">
      <pivotArea type="data" outline="0" fieldPosition="0">
        <references count="1">
          <reference field="4294967294" count="1" selected="0">
            <x v="0"/>
          </reference>
        </references>
      </pivotArea>
    </chartFormat>
    <chartFormat chart="108" format="6">
      <pivotArea type="data" outline="0" fieldPosition="0">
        <references count="2">
          <reference field="4294967294" count="1" selected="0">
            <x v="0"/>
          </reference>
          <reference field="3" count="1" selected="0">
            <x v="0"/>
          </reference>
        </references>
      </pivotArea>
    </chartFormat>
    <chartFormat chart="108" format="7">
      <pivotArea type="data" outline="0" fieldPosition="0">
        <references count="2">
          <reference field="4294967294" count="1" selected="0">
            <x v="0"/>
          </reference>
          <reference field="3" count="1" selected="0">
            <x v="1"/>
          </reference>
        </references>
      </pivotArea>
    </chartFormat>
    <chartFormat chart="10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601B20-8B4C-465F-A8A7-586E2E2B7469}" name="Hora_Alcance"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X65:Y90" firstHeaderRow="1" firstDataRow="1" firstDataCol="1"/>
  <pivotFields count="5">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 showAll="0"/>
    <pivotField dataField="1"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Promedio de PROMEDIO ALCANCE" fld="2" subtotal="average" baseField="0" baseItem="0"/>
  </dataFields>
  <formats count="1">
    <format dxfId="40">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54F006-7E42-48E4-89F3-0821224BAE51}" name="TablaDinámica5"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J57:N61" firstHeaderRow="0"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dataField="1" showAll="0"/>
    <pivotField dataField="1" showAll="0"/>
    <pivotField dataField="1" showAll="0"/>
    <pivotField dataField="1" showAll="0"/>
    <pivotField showAll="0"/>
    <pivotField showAll="0"/>
    <pivotField numFmtId="10"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pivotField showAll="0" defaultSubtotal="0">
      <items count="5">
        <item x="1"/>
        <item x="2"/>
        <item x="3"/>
        <item x="4"/>
        <item x="0"/>
      </items>
    </pivotField>
    <pivotField dragToRow="0" dragToCol="0" dragToPage="0" showAll="0" defaultSubtotal="0"/>
    <pivotField dragToRow="0" dragToCol="0" dragToPage="0" showAll="0" defaultSubtotal="0"/>
  </pivotFields>
  <rowFields count="1">
    <field x="3"/>
  </rowFields>
  <rowItems count="4">
    <i>
      <x/>
    </i>
    <i>
      <x v="1"/>
    </i>
    <i>
      <x v="2"/>
    </i>
    <i t="grand">
      <x/>
    </i>
  </rowItems>
  <colFields count="1">
    <field x="-2"/>
  </colFields>
  <colItems count="4">
    <i>
      <x/>
    </i>
    <i i="1">
      <x v="1"/>
    </i>
    <i i="2">
      <x v="2"/>
    </i>
    <i i="3">
      <x v="3"/>
    </i>
  </colItems>
  <dataFields count="4">
    <dataField name="Suma de Compartidos" fld="11" baseField="0" baseItem="0"/>
    <dataField name="Suma de Comentarios" fld="12" baseField="0" baseItem="0"/>
    <dataField name="Suma de Guardados" fld="13" baseField="0" baseItem="0"/>
    <dataField name="Suma de Lik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51D821-8C72-473E-9BA3-1E7BA36133B2}" name="Hora_Totales"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X6:Y31" firstHeaderRow="1" firstDataRow="1" firstDataCol="1"/>
  <pivotFields count="5">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numFmtId="1"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a de CANTIDAD" fld="1"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360BD2-CC8B-4A2F-ADDE-AF344778B4E3}" name="Tipo_PromedioCOmentario"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0">
  <location ref="J36:K40" firstHeaderRow="1"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showAll="0"/>
    <pivotField showAll="0"/>
    <pivotField dataField="1" showAll="0"/>
    <pivotField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6">
        <item x="1"/>
        <item x="2"/>
        <item x="3"/>
        <item x="4"/>
        <item x="0"/>
        <item t="default"/>
      </items>
    </pivotField>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Promedio de Comentarios" fld="12" subtotal="average" baseField="3" baseItem="0"/>
  </dataFields>
  <formats count="1">
    <format dxfId="41">
      <pivotArea outline="0" collapsedLevelsAreSubtotals="1" fieldPosition="0"/>
    </format>
  </formats>
  <chartFormats count="8">
    <chartFormat chart="111" format="1" series="1">
      <pivotArea type="data" outline="0" fieldPosition="0">
        <references count="1">
          <reference field="4294967294" count="1" selected="0">
            <x v="0"/>
          </reference>
        </references>
      </pivotArea>
    </chartFormat>
    <chartFormat chart="111" format="2">
      <pivotArea type="data" outline="0" fieldPosition="0">
        <references count="2">
          <reference field="4294967294" count="1" selected="0">
            <x v="0"/>
          </reference>
          <reference field="3" count="1" selected="0">
            <x v="0"/>
          </reference>
        </references>
      </pivotArea>
    </chartFormat>
    <chartFormat chart="111" format="3">
      <pivotArea type="data" outline="0" fieldPosition="0">
        <references count="2">
          <reference field="4294967294" count="1" selected="0">
            <x v="0"/>
          </reference>
          <reference field="3" count="1" selected="0">
            <x v="1"/>
          </reference>
        </references>
      </pivotArea>
    </chartFormat>
    <chartFormat chart="111" format="4">
      <pivotArea type="data" outline="0" fieldPosition="0">
        <references count="2">
          <reference field="4294967294" count="1" selected="0">
            <x v="0"/>
          </reference>
          <reference field="3" count="1" selected="0">
            <x v="2"/>
          </reference>
        </references>
      </pivotArea>
    </chartFormat>
    <chartFormat chart="112" format="5" series="1">
      <pivotArea type="data" outline="0" fieldPosition="0">
        <references count="1">
          <reference field="4294967294" count="1" selected="0">
            <x v="0"/>
          </reference>
        </references>
      </pivotArea>
    </chartFormat>
    <chartFormat chart="112" format="6">
      <pivotArea type="data" outline="0" fieldPosition="0">
        <references count="2">
          <reference field="4294967294" count="1" selected="0">
            <x v="0"/>
          </reference>
          <reference field="3" count="1" selected="0">
            <x v="0"/>
          </reference>
        </references>
      </pivotArea>
    </chartFormat>
    <chartFormat chart="112" format="7">
      <pivotArea type="data" outline="0" fieldPosition="0">
        <references count="2">
          <reference field="4294967294" count="1" selected="0">
            <x v="0"/>
          </reference>
          <reference field="3" count="1" selected="0">
            <x v="1"/>
          </reference>
        </references>
      </pivotArea>
    </chartFormat>
    <chartFormat chart="11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873040F-8941-4A2D-8A27-44E74110A0FC}" name="Tipo_Total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0">
  <location ref="J12:K16" firstHeaderRow="1" firstDataRow="1" firstDataCol="1"/>
  <pivotFields count="25">
    <pivotField showAll="0"/>
    <pivotField showAll="0"/>
    <pivotField showAll="0"/>
    <pivotField axis="axisRow" dataField="1"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showAll="0"/>
    <pivotField showAll="0"/>
    <pivotField showAll="0"/>
    <pivotField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6">
        <item x="1"/>
        <item x="2"/>
        <item x="3"/>
        <item x="4"/>
        <item x="0"/>
        <item t="default"/>
      </items>
    </pivotField>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Cuenta de Tipo de publicación" fld="3" subtotal="count" baseField="0" baseItem="0"/>
  </dataFields>
  <formats count="1">
    <format dxfId="42">
      <pivotArea outline="0" collapsedLevelsAreSubtotals="1" fieldPosition="0"/>
    </format>
  </formats>
  <chartFormats count="8">
    <chartFormat chart="81" format="1" series="1">
      <pivotArea type="data" outline="0" fieldPosition="0">
        <references count="1">
          <reference field="4294967294" count="1" selected="0">
            <x v="0"/>
          </reference>
        </references>
      </pivotArea>
    </chartFormat>
    <chartFormat chart="81" format="2">
      <pivotArea type="data" outline="0" fieldPosition="0">
        <references count="2">
          <reference field="4294967294" count="1" selected="0">
            <x v="0"/>
          </reference>
          <reference field="3" count="1" selected="0">
            <x v="0"/>
          </reference>
        </references>
      </pivotArea>
    </chartFormat>
    <chartFormat chart="81" format="3">
      <pivotArea type="data" outline="0" fieldPosition="0">
        <references count="2">
          <reference field="4294967294" count="1" selected="0">
            <x v="0"/>
          </reference>
          <reference field="3" count="1" selected="0">
            <x v="1"/>
          </reference>
        </references>
      </pivotArea>
    </chartFormat>
    <chartFormat chart="81" format="4">
      <pivotArea type="data" outline="0" fieldPosition="0">
        <references count="2">
          <reference field="4294967294" count="1" selected="0">
            <x v="0"/>
          </reference>
          <reference field="3" count="1" selected="0">
            <x v="2"/>
          </reference>
        </references>
      </pivotArea>
    </chartFormat>
    <chartFormat chart="82" format="5" series="1">
      <pivotArea type="data" outline="0" fieldPosition="0">
        <references count="1">
          <reference field="4294967294" count="1" selected="0">
            <x v="0"/>
          </reference>
        </references>
      </pivotArea>
    </chartFormat>
    <chartFormat chart="82" format="6">
      <pivotArea type="data" outline="0" fieldPosition="0">
        <references count="2">
          <reference field="4294967294" count="1" selected="0">
            <x v="0"/>
          </reference>
          <reference field="3" count="1" selected="0">
            <x v="0"/>
          </reference>
        </references>
      </pivotArea>
    </chartFormat>
    <chartFormat chart="82" format="7">
      <pivotArea type="data" outline="0" fieldPosition="0">
        <references count="2">
          <reference field="4294967294" count="1" selected="0">
            <x v="0"/>
          </reference>
          <reference field="3" count="1" selected="0">
            <x v="1"/>
          </reference>
        </references>
      </pivotArea>
    </chartFormat>
    <chartFormat chart="8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72E0A8C-E268-4D2F-BBE4-7AADD0D048AD}" name="Dia_Alcance_Total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7">
  <location ref="A17:C25" firstHeaderRow="0" firstDataRow="1" firstDataCol="1"/>
  <pivotFields count="25">
    <pivotField showAll="0"/>
    <pivotField showAll="0"/>
    <pivotField showAll="0"/>
    <pivotField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axis="axisRow" dataField="1" showAll="0">
      <items count="8">
        <item x="2"/>
        <item x="3"/>
        <item x="4"/>
        <item x="5"/>
        <item x="6"/>
        <item x="0"/>
        <item x="1"/>
        <item t="default"/>
      </items>
    </pivotField>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dataField="1" showAll="0"/>
    <pivotField showAll="0"/>
    <pivotField showAll="0"/>
    <pivotField showAll="0"/>
    <pivotField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x="1"/>
        <item sd="0" x="2"/>
        <item x="3"/>
        <item x="4"/>
        <item sd="0" x="5"/>
        <item x="0"/>
        <item t="default"/>
      </items>
    </pivotField>
    <pivotField showAll="0">
      <items count="6">
        <item x="1"/>
        <item x="2"/>
        <item x="3"/>
        <item sd="0" x="4"/>
        <item x="0"/>
        <item t="default"/>
      </items>
    </pivotField>
    <pivotField dragToRow="0" dragToCol="0" dragToPage="0" showAll="0" defaultSubtotal="0"/>
    <pivotField dragToRow="0" dragToCol="0" dragToPage="0" showAll="0" defaultSubtotal="0"/>
  </pivotFields>
  <rowFields count="1">
    <field x="6"/>
  </rowFields>
  <rowItems count="8">
    <i>
      <x/>
    </i>
    <i>
      <x v="1"/>
    </i>
    <i>
      <x v="2"/>
    </i>
    <i>
      <x v="3"/>
    </i>
    <i>
      <x v="4"/>
    </i>
    <i>
      <x v="5"/>
    </i>
    <i>
      <x v="6"/>
    </i>
    <i t="grand">
      <x/>
    </i>
  </rowItems>
  <colFields count="1">
    <field x="-2"/>
  </colFields>
  <colItems count="2">
    <i>
      <x/>
    </i>
    <i i="1">
      <x v="1"/>
    </i>
  </colItems>
  <dataFields count="2">
    <dataField name="Promedio de Alcance" fld="9" subtotal="average" baseField="6" baseItem="3"/>
    <dataField name="Publicaciones totales realizadas" fld="6" subtotal="count" baseField="6" baseItem="0"/>
  </dataFields>
  <chartFormats count="2">
    <chartFormat chart="79" format="5" series="1">
      <pivotArea type="data" outline="0" fieldPosition="0">
        <references count="1">
          <reference field="4294967294" count="1" selected="0">
            <x v="0"/>
          </reference>
        </references>
      </pivotArea>
    </chartFormat>
    <chartFormat chart="79"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EA31592-905F-4408-89AC-86B7FB961DE2}" name="TablaDinámica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J50:K54" firstHeaderRow="1"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showAll="0"/>
    <pivotField showAll="0"/>
    <pivotField showAll="0"/>
    <pivotField showAll="0"/>
    <pivotField showAll="0"/>
    <pivotField showAll="0"/>
    <pivotField dataField="1" numFmtId="10"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pivotField showAll="0" defaultSubtotal="0">
      <items count="5">
        <item x="1"/>
        <item x="2"/>
        <item x="3"/>
        <item x="4"/>
        <item x="0"/>
      </items>
    </pivotField>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Promedio de Tasa de Interacción" fld="16" subtotal="average"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32200C2-72FC-486E-9A1C-21C36E475428}" name="Tipo_PromedioInteraccionesToda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5">
  <location ref="J6:N10" firstHeaderRow="0"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dataField="1" showAll="0"/>
    <pivotField dataField="1" showAll="0"/>
    <pivotField dataField="1" showAll="0"/>
    <pivotField dataField="1"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6">
        <item x="1"/>
        <item x="2"/>
        <item x="3"/>
        <item x="4"/>
        <item x="0"/>
        <item t="default"/>
      </items>
    </pivotField>
    <pivotField dragToRow="0" dragToCol="0" dragToPage="0" showAll="0" defaultSubtotal="0"/>
    <pivotField dragToRow="0" dragToCol="0" dragToPage="0" showAll="0" defaultSubtotal="0"/>
  </pivotFields>
  <rowFields count="1">
    <field x="3"/>
  </rowFields>
  <rowItems count="4">
    <i>
      <x/>
    </i>
    <i>
      <x v="1"/>
    </i>
    <i>
      <x v="2"/>
    </i>
    <i t="grand">
      <x/>
    </i>
  </rowItems>
  <colFields count="1">
    <field x="-2"/>
  </colFields>
  <colItems count="4">
    <i>
      <x/>
    </i>
    <i i="1">
      <x v="1"/>
    </i>
    <i i="2">
      <x v="2"/>
    </i>
    <i i="3">
      <x v="3"/>
    </i>
  </colItems>
  <dataFields count="4">
    <dataField name="% Like" fld="10" subtotal="average" baseField="3" baseItem="0" numFmtId="1"/>
    <dataField name="% Compartidos" fld="11" subtotal="average" baseField="3" baseItem="0"/>
    <dataField name="% Comentarios" fld="12" subtotal="average" baseField="3" baseItem="0"/>
    <dataField name="% Guardados" fld="13" subtotal="average" baseField="3" baseItem="0"/>
  </dataFields>
  <formats count="1">
    <format dxfId="43">
      <pivotArea outline="0" collapsedLevelsAreSubtotals="1" fieldPosition="0"/>
    </format>
  </formats>
  <chartFormats count="4">
    <chartFormat chart="63" format="8" series="1">
      <pivotArea type="data" outline="0" fieldPosition="0">
        <references count="1">
          <reference field="4294967294" count="1" selected="0">
            <x v="0"/>
          </reference>
        </references>
      </pivotArea>
    </chartFormat>
    <chartFormat chart="63" format="9" series="1">
      <pivotArea type="data" outline="0" fieldPosition="0">
        <references count="1">
          <reference field="4294967294" count="1" selected="0">
            <x v="1"/>
          </reference>
        </references>
      </pivotArea>
    </chartFormat>
    <chartFormat chart="63" format="10" series="1">
      <pivotArea type="data" outline="0" fieldPosition="0">
        <references count="1">
          <reference field="4294967294" count="1" selected="0">
            <x v="2"/>
          </reference>
        </references>
      </pivotArea>
    </chartFormat>
    <chartFormat chart="6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E40D54A-1BFC-43DB-A9C7-75E749983A2D}" name="Tipo_InteraccionTotal"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1">
  <location ref="J77:K81" firstHeaderRow="1"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m="1" x="501"/>
        <item h="1" m="1" x="502"/>
        <item h="1" m="1" x="503"/>
        <item h="1" m="1" x="504"/>
        <item h="1" m="1" x="505"/>
        <item h="1" m="1" x="506"/>
        <item h="1" m="1" x="507"/>
        <item h="1" m="1" x="508"/>
        <item h="1" m="1" x="509"/>
        <item h="1" m="1" x="510"/>
        <item h="1" m="1" x="511"/>
        <item h="1" m="1" x="512"/>
        <item h="1" m="1" x="513"/>
        <item h="1" m="1" x="514"/>
        <item h="1" m="1" x="515"/>
        <item h="1" m="1" x="516"/>
        <item h="1" m="1" x="517"/>
        <item h="1" m="1" x="518"/>
        <item h="1" m="1" x="519"/>
        <item h="1" m="1" x="520"/>
        <item h="1" m="1" x="521"/>
        <item h="1" m="1" x="522"/>
        <item h="1" m="1" x="523"/>
        <item h="1" m="1" x="524"/>
        <item h="1" m="1" x="525"/>
        <item h="1" m="1" x="526"/>
        <item h="1" m="1" x="527"/>
        <item h="1" m="1" x="528"/>
        <item h="1" m="1" x="529"/>
        <item h="1" m="1" x="530"/>
        <item h="1" m="1" x="531"/>
        <item h="1" m="1" x="532"/>
        <item h="1" m="1" x="533"/>
        <item h="1" m="1" x="534"/>
        <item h="1" m="1" x="535"/>
        <item h="1" m="1" x="536"/>
        <item h="1" m="1" x="537"/>
        <item h="1" m="1" x="538"/>
        <item h="1" m="1" x="539"/>
        <item h="1" m="1" x="540"/>
        <item h="1" m="1" x="541"/>
        <item h="1" m="1" x="542"/>
        <item h="1" m="1" x="543"/>
        <item h="1" m="1" x="544"/>
        <item h="1" m="1" x="545"/>
        <item h="1" m="1" x="546"/>
        <item h="1" m="1" x="547"/>
        <item h="1" m="1" x="548"/>
        <item h="1" m="1" x="549"/>
        <item h="1" m="1" x="550"/>
        <item h="1" m="1" x="551"/>
        <item h="1" m="1" x="552"/>
        <item h="1" m="1" x="553"/>
        <item h="1" m="1" x="554"/>
        <item h="1" m="1" x="555"/>
        <item h="1" m="1" x="556"/>
        <item h="1" m="1" x="557"/>
        <item h="1" m="1" x="558"/>
        <item h="1" m="1" x="559"/>
        <item h="1" m="1" x="560"/>
        <item h="1" m="1" x="561"/>
        <item h="1" m="1" x="562"/>
        <item h="1" m="1" x="563"/>
        <item h="1" m="1" x="564"/>
        <item h="1" m="1" x="565"/>
        <item h="1" m="1" x="566"/>
        <item h="1" m="1" x="567"/>
        <item h="1" m="1" x="568"/>
        <item h="1" m="1" x="569"/>
        <item h="1" m="1" x="570"/>
        <item h="1" m="1" x="571"/>
        <item h="1" m="1" x="572"/>
        <item h="1" m="1" x="573"/>
        <item h="1" m="1" x="574"/>
        <item h="1" m="1" x="575"/>
        <item h="1" m="1" x="576"/>
        <item h="1" m="1" x="577"/>
        <item h="1"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showAll="0"/>
    <pivotField showAll="0"/>
    <pivotField showAll="0"/>
    <pivotField showAll="0"/>
    <pivotField showAll="0"/>
    <pivotField dataField="1" showAll="0"/>
    <pivotField numFmtId="10"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5">
        <item x="1"/>
        <item x="2"/>
        <item x="3"/>
        <item x="4"/>
        <item x="0"/>
      </items>
    </pivotField>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Suma de Int. totales" fld="15" baseField="0" baseItem="0" numFmtId="167"/>
  </dataFields>
  <chartFormats count="4">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7" format="4">
      <pivotArea type="data" outline="0" fieldPosition="0">
        <references count="2">
          <reference field="4294967294" count="1" selected="0">
            <x v="0"/>
          </reference>
          <reference field="3" count="1" selected="0">
            <x v="1"/>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CA2E245-CFF1-464A-BBA0-C1FA51BAB741}" name="Tipo_PromedioLike"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4">
  <location ref="J24:K28" firstHeaderRow="1"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dataField="1" showAll="0"/>
    <pivotField showAll="0"/>
    <pivotField showAll="0"/>
    <pivotField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6">
        <item x="1"/>
        <item x="2"/>
        <item x="3"/>
        <item x="4"/>
        <item x="0"/>
        <item t="default"/>
      </items>
    </pivotField>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Promedio de Like" fld="10" subtotal="average" baseField="3" baseItem="0"/>
  </dataFields>
  <formats count="1">
    <format dxfId="44">
      <pivotArea outline="0" collapsedLevelsAreSubtotals="1" fieldPosition="0"/>
    </format>
  </formats>
  <chartFormats count="4">
    <chartFormat chart="100" format="17" series="1">
      <pivotArea type="data" outline="0" fieldPosition="0">
        <references count="1">
          <reference field="4294967294" count="1" selected="0">
            <x v="0"/>
          </reference>
        </references>
      </pivotArea>
    </chartFormat>
    <chartFormat chart="100" format="18">
      <pivotArea type="data" outline="0" fieldPosition="0">
        <references count="2">
          <reference field="4294967294" count="1" selected="0">
            <x v="0"/>
          </reference>
          <reference field="3" count="1" selected="0">
            <x v="0"/>
          </reference>
        </references>
      </pivotArea>
    </chartFormat>
    <chartFormat chart="100" format="19">
      <pivotArea type="data" outline="0" fieldPosition="0">
        <references count="2">
          <reference field="4294967294" count="1" selected="0">
            <x v="0"/>
          </reference>
          <reference field="3" count="1" selected="0">
            <x v="1"/>
          </reference>
        </references>
      </pivotArea>
    </chartFormat>
    <chartFormat chart="100" format="2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CED8BE-01A6-4D0A-B9F4-892C90210763}" name="TablaDinámica9"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J63:M67" firstHeaderRow="0" firstDataRow="1" firstDataCol="1"/>
  <pivotFields count="25">
    <pivotField showAll="0"/>
    <pivotField showAll="0"/>
    <pivotField showAll="0"/>
    <pivotField axis="axisRow" dataField="1"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showAll="0"/>
    <pivotField showAll="0"/>
    <pivotField showAll="0"/>
    <pivotField showAll="0"/>
    <pivotField dataField="1" showAll="0"/>
    <pivotField showAll="0"/>
    <pivotField numFmtId="10"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pivotField showAll="0" defaultSubtotal="0">
      <items count="5">
        <item x="1"/>
        <item x="2"/>
        <item x="3"/>
        <item x="4"/>
        <item x="0"/>
      </items>
    </pivotField>
    <pivotField dragToRow="0" dragToCol="0" dragToPage="0" showAll="0" defaultSubtotal="0"/>
    <pivotField dataField="1" dragToRow="0" dragToCol="0" dragToPage="0" showAll="0" defaultSubtotal="0"/>
  </pivotFields>
  <rowFields count="1">
    <field x="3"/>
  </rowFields>
  <rowItems count="4">
    <i>
      <x/>
    </i>
    <i>
      <x v="1"/>
    </i>
    <i>
      <x v="2"/>
    </i>
    <i t="grand">
      <x/>
    </i>
  </rowItems>
  <colFields count="1">
    <field x="-2"/>
  </colFields>
  <colItems count="3">
    <i>
      <x/>
    </i>
    <i i="1">
      <x v="1"/>
    </i>
    <i i="2">
      <x v="2"/>
    </i>
  </colItems>
  <dataFields count="3">
    <dataField name="Cuenta de Tipo de publicación2" fld="3" subtotal="count" baseField="0" baseItem="0"/>
    <dataField name="Suma de Seguimientos" fld="14" baseField="0" baseItem="0"/>
    <dataField name="Suma de Campo1"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962F9-53E0-4F8B-BCE2-7326948AAF40}" name="TablaDinámica6" cacheId="1"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chartFormat="101">
  <location ref="Q37:R63" firstHeaderRow="1" firstDataRow="1" firstDataCol="1"/>
  <pivotFields count="25">
    <pivotField showAll="0"/>
    <pivotField showAll="0"/>
    <pivotField showAll="0"/>
    <pivotField showAll="0"/>
    <pivotField showAll="0"/>
    <pivotField axis="axisRow"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dataField="1" showAll="0"/>
    <pivotField showAll="0"/>
    <pivotField showAll="0"/>
    <pivotField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1"/>
        <item sd="0" x="2"/>
        <item sd="0" x="3"/>
        <item sd="0" x="4"/>
        <item sd="0" x="5"/>
        <item x="0"/>
        <item t="default"/>
      </items>
    </pivotField>
    <pivotField axis="axisRow" showAll="0">
      <items count="6">
        <item x="1"/>
        <item x="2"/>
        <item x="3"/>
        <item x="4"/>
        <item x="0"/>
        <item t="default"/>
      </items>
    </pivotField>
    <pivotField dragToRow="0" dragToCol="0" dragToPage="0" showAll="0" defaultSubtotal="0"/>
    <pivotField dragToRow="0" dragToCol="0" dragToPage="0" showAll="0" defaultSubtotal="0"/>
  </pivotFields>
  <rowFields count="3">
    <field x="22"/>
    <field x="20"/>
    <field x="5"/>
  </rowFields>
  <rowItems count="26">
    <i>
      <x/>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t="grand">
      <x/>
    </i>
  </rowItems>
  <colItems count="1">
    <i/>
  </colItems>
  <dataFields count="1">
    <dataField name="Promedio de Like" fld="10" subtotal="average" baseField="22" baseItem="1"/>
  </dataFields>
  <formats count="1">
    <format dxfId="34">
      <pivotArea outline="0" collapsedLevelsAreSubtotals="1" fieldPosition="0"/>
    </format>
  </formats>
  <chartFormats count="1">
    <chartFormat chart="9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57" name="Fecha">
      <autoFilter ref="A1">
        <filterColumn colId="0">
          <customFilters and="1">
            <customFilter operator="greaterThanOrEqual" val="44927"/>
            <customFilter operator="lessThanOrEqual" val="46022"/>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6D026A-927F-4761-9E39-F3A4EEE8657C}" name="Tipo_AlcanceTotal"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5">
  <location ref="J70:K74" firstHeaderRow="1"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dataField="1" showAll="0"/>
    <pivotField showAll="0"/>
    <pivotField showAll="0"/>
    <pivotField showAll="0"/>
    <pivotField showAll="0"/>
    <pivotField showAll="0"/>
    <pivotField showAll="0"/>
    <pivotField numFmtId="10"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5">
        <item x="1"/>
        <item x="2"/>
        <item x="3"/>
        <item x="4"/>
        <item x="0"/>
      </items>
    </pivotField>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Suma de Alcance" fld="9" baseField="0" baseItem="0" numFmtId="167"/>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30A51A-2009-4030-95ED-E70BE6BCD216}" name="Tipo_SeguimientoTOtal"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9">
  <location ref="J18:K22" firstHeaderRow="1"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showAll="0"/>
    <pivotField showAll="0"/>
    <pivotField showAll="0"/>
    <pivotField showAll="0"/>
    <pivotField dataField="1"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6">
        <item x="1"/>
        <item x="2"/>
        <item x="3"/>
        <item x="4"/>
        <item x="0"/>
        <item t="default"/>
      </items>
    </pivotField>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Suma de Seguimientos" fld="14" baseField="0" baseItem="0"/>
  </dataFields>
  <formats count="1">
    <format dxfId="35">
      <pivotArea outline="0" collapsedLevelsAreSubtotals="1" fieldPosition="0"/>
    </format>
  </formats>
  <chartFormats count="4">
    <chartFormat chart="90" format="2" series="1">
      <pivotArea type="data" outline="0" fieldPosition="0">
        <references count="1">
          <reference field="4294967294" count="1" selected="0">
            <x v="0"/>
          </reference>
        </references>
      </pivotArea>
    </chartFormat>
    <chartFormat chart="90" format="3">
      <pivotArea type="data" outline="0" fieldPosition="0">
        <references count="2">
          <reference field="4294967294" count="1" selected="0">
            <x v="0"/>
          </reference>
          <reference field="3" count="1" selected="0">
            <x v="0"/>
          </reference>
        </references>
      </pivotArea>
    </chartFormat>
    <chartFormat chart="90" format="4">
      <pivotArea type="data" outline="0" fieldPosition="0">
        <references count="2">
          <reference field="4294967294" count="1" selected="0">
            <x v="0"/>
          </reference>
          <reference field="3" count="1" selected="0">
            <x v="1"/>
          </reference>
        </references>
      </pivotArea>
    </chartFormat>
    <chartFormat chart="90" format="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BE7F54-6FD9-4AC5-B388-812F6651DA99}" name="TablaDinámica2" cacheId="1"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chartFormat="100">
  <location ref="Q6:T33" firstHeaderRow="1" firstDataRow="2" firstDataCol="1"/>
  <pivotFields count="25">
    <pivotField showAll="0"/>
    <pivotField showAll="0"/>
    <pivotField showAll="0"/>
    <pivotField showAll="0"/>
    <pivotField showAll="0"/>
    <pivotField axis="axisRow"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showAll="0"/>
    <pivotField dataField="1" showAll="0"/>
    <pivotField dataField="1" showAll="0"/>
    <pivotField dataField="1"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1"/>
        <item sd="0" x="2"/>
        <item sd="0" x="3"/>
        <item sd="0" x="4"/>
        <item sd="0" x="5"/>
        <item x="0"/>
        <item t="default"/>
      </items>
    </pivotField>
    <pivotField axis="axisRow" showAll="0">
      <items count="6">
        <item x="1"/>
        <item x="2"/>
        <item x="3"/>
        <item x="4"/>
        <item x="0"/>
        <item t="default"/>
      </items>
    </pivotField>
    <pivotField dragToRow="0" dragToCol="0" dragToPage="0" showAll="0" defaultSubtotal="0"/>
    <pivotField dragToRow="0" dragToCol="0" dragToPage="0" showAll="0" defaultSubtotal="0"/>
  </pivotFields>
  <rowFields count="3">
    <field x="22"/>
    <field x="20"/>
    <field x="5"/>
  </rowFields>
  <rowItems count="26">
    <i>
      <x/>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t="grand">
      <x/>
    </i>
  </rowItems>
  <colFields count="1">
    <field x="-2"/>
  </colFields>
  <colItems count="3">
    <i>
      <x/>
    </i>
    <i i="1">
      <x v="1"/>
    </i>
    <i i="2">
      <x v="2"/>
    </i>
  </colItems>
  <dataFields count="3">
    <dataField name="Promedio de Compartidos" fld="11" subtotal="average" baseField="22" baseItem="3"/>
    <dataField name="Promedio de Comentarios" fld="12" subtotal="average" baseField="22" baseItem="3"/>
    <dataField name="Promedio de Guardados" fld="13" subtotal="average" baseField="22" baseItem="3"/>
  </dataFields>
  <formats count="1">
    <format dxfId="36">
      <pivotArea outline="0" collapsedLevelsAreSubtotals="1" fieldPosition="0"/>
    </format>
  </formats>
  <chartFormats count="9">
    <chartFormat chart="74" format="1" series="1">
      <pivotArea type="data" outline="0" fieldPosition="0">
        <references count="1">
          <reference field="4294967294" count="1" selected="0">
            <x v="0"/>
          </reference>
        </references>
      </pivotArea>
    </chartFormat>
    <chartFormat chart="74" format="2" series="1">
      <pivotArea type="data" outline="0" fieldPosition="0">
        <references count="1">
          <reference field="4294967294" count="1" selected="0">
            <x v="1"/>
          </reference>
        </references>
      </pivotArea>
    </chartFormat>
    <chartFormat chart="74" format="3" series="1">
      <pivotArea type="data" outline="0" fieldPosition="0">
        <references count="1">
          <reference field="4294967294" count="1" selected="0">
            <x v="2"/>
          </reference>
        </references>
      </pivotArea>
    </chartFormat>
    <chartFormat chart="85" format="6" series="1">
      <pivotArea type="data" outline="0" fieldPosition="0">
        <references count="1">
          <reference field="4294967294" count="1" selected="0">
            <x v="0"/>
          </reference>
        </references>
      </pivotArea>
    </chartFormat>
    <chartFormat chart="85" format="7" series="1">
      <pivotArea type="data" outline="0" fieldPosition="0">
        <references count="1">
          <reference field="4294967294" count="1" selected="0">
            <x v="1"/>
          </reference>
        </references>
      </pivotArea>
    </chartFormat>
    <chartFormat chart="85" format="8" series="1">
      <pivotArea type="data" outline="0" fieldPosition="0">
        <references count="1">
          <reference field="4294967294" count="1" selected="0">
            <x v="2"/>
          </reference>
        </references>
      </pivotArea>
    </chartFormat>
    <chartFormat chart="86" format="10" series="1">
      <pivotArea type="data" outline="0" fieldPosition="0">
        <references count="1">
          <reference field="4294967294" count="1" selected="0">
            <x v="0"/>
          </reference>
        </references>
      </pivotArea>
    </chartFormat>
    <chartFormat chart="86" format="11" series="1">
      <pivotArea type="data" outline="0" fieldPosition="0">
        <references count="1">
          <reference field="4294967294" count="1" selected="0">
            <x v="1"/>
          </reference>
        </references>
      </pivotArea>
    </chartFormat>
    <chartFormat chart="86"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5" type="dateBetween" evalOrder="-1" id="57" name="Fecha">
      <autoFilter ref="A1">
        <filterColumn colId="0">
          <customFilters and="1">
            <customFilter operator="greaterThanOrEqual" val="44927"/>
            <customFilter operator="lessThanOrEqual" val="46022"/>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A733CB-8AFE-4E62-B62B-BF4CD587D271}" name="Hora_Alcance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X34:Z59" firstHeaderRow="0" firstDataRow="1" firstDataCol="1"/>
  <pivotFields count="5">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numFmtId="1" showAll="0"/>
    <pivotField dataField="1" showAll="0"/>
    <pivotField showAll="0"/>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Promedio de PROMEDIO ALCANCE" fld="2" subtotal="average" baseField="0" baseItem="0"/>
    <dataField name="Cuenta de INTERACCIONES/ALCANCE" fld="4" subtotal="count" baseField="0" baseItem="0"/>
  </dataFields>
  <formats count="2">
    <format dxfId="38">
      <pivotArea dataOnly="0" outline="0" axis="axisValues" fieldPosition="0"/>
    </format>
    <format dxfId="37">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31417A-2320-4758-9642-B9CFABED121E}" name="Tipo_PromedioGuardado"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4">
  <location ref="J42:K46" firstHeaderRow="1" firstDataRow="1" firstDataCol="1"/>
  <pivotFields count="25">
    <pivotField showAll="0"/>
    <pivotField showAll="0"/>
    <pivotField showAll="0"/>
    <pivotField axis="axisRow"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showAll="0"/>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showAll="0"/>
    <pivotField showAll="0"/>
    <pivotField showAll="0"/>
    <pivotField dataField="1"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6">
        <item x="1"/>
        <item x="2"/>
        <item x="3"/>
        <item x="4"/>
        <item x="0"/>
        <item t="default"/>
      </items>
    </pivotField>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Promedio de Guardados" fld="13" subtotal="average" baseField="3" baseItem="0"/>
  </dataFields>
  <formats count="1">
    <format dxfId="39">
      <pivotArea outline="0" collapsedLevelsAreSubtotals="1" fieldPosition="0"/>
    </format>
  </formats>
  <chartFormats count="4">
    <chartFormat chart="116" format="5" series="1">
      <pivotArea type="data" outline="0" fieldPosition="0">
        <references count="1">
          <reference field="4294967294" count="1" selected="0">
            <x v="0"/>
          </reference>
        </references>
      </pivotArea>
    </chartFormat>
    <chartFormat chart="116" format="6">
      <pivotArea type="data" outline="0" fieldPosition="0">
        <references count="2">
          <reference field="4294967294" count="1" selected="0">
            <x v="0"/>
          </reference>
          <reference field="3" count="1" selected="0">
            <x v="0"/>
          </reference>
        </references>
      </pivotArea>
    </chartFormat>
    <chartFormat chart="116" format="7">
      <pivotArea type="data" outline="0" fieldPosition="0">
        <references count="2">
          <reference field="4294967294" count="1" selected="0">
            <x v="0"/>
          </reference>
          <reference field="3" count="1" selected="0">
            <x v="1"/>
          </reference>
        </references>
      </pivotArea>
    </chartFormat>
    <chartFormat chart="116"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355311-4509-4372-88C6-63C8ACF6B1CB}" name="Dia_Interaccion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1">
  <location ref="A6:E14" firstHeaderRow="0" firstDataRow="1" firstDataCol="1"/>
  <pivotFields count="25">
    <pivotField showAll="0"/>
    <pivotField showAll="0"/>
    <pivotField showAll="0"/>
    <pivotField showAll="0">
      <items count="4">
        <item x="1"/>
        <item x="2"/>
        <item x="0"/>
        <item t="default"/>
      </items>
    </pivotField>
    <pivotField showAll="0"/>
    <pivotField numFmtId="14" showAll="0">
      <items count="5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t="default"/>
      </items>
    </pivotField>
    <pivotField axis="axisRow" showAll="0">
      <items count="8">
        <item x="2"/>
        <item x="3"/>
        <item x="4"/>
        <item x="5"/>
        <item x="6"/>
        <item x="0"/>
        <item x="1"/>
        <item t="default"/>
      </items>
    </pivotField>
    <pivotField numFmtId="166" showAll="0">
      <items count="479">
        <item x="198"/>
        <item x="214"/>
        <item x="172"/>
        <item x="309"/>
        <item x="235"/>
        <item x="307"/>
        <item x="260"/>
        <item x="207"/>
        <item x="265"/>
        <item x="241"/>
        <item x="267"/>
        <item x="303"/>
        <item x="406"/>
        <item x="313"/>
        <item x="293"/>
        <item x="270"/>
        <item x="418"/>
        <item x="407"/>
        <item x="248"/>
        <item x="164"/>
        <item x="423"/>
        <item x="415"/>
        <item x="195"/>
        <item x="400"/>
        <item x="311"/>
        <item x="269"/>
        <item x="253"/>
        <item x="405"/>
        <item x="414"/>
        <item x="221"/>
        <item x="226"/>
        <item x="209"/>
        <item x="244"/>
        <item x="223"/>
        <item x="387"/>
        <item x="9"/>
        <item x="192"/>
        <item x="292"/>
        <item x="419"/>
        <item x="427"/>
        <item x="416"/>
        <item x="194"/>
        <item x="340"/>
        <item x="171"/>
        <item x="396"/>
        <item x="39"/>
        <item x="285"/>
        <item x="325"/>
        <item x="239"/>
        <item x="216"/>
        <item x="289"/>
        <item x="420"/>
        <item x="424"/>
        <item x="77"/>
        <item x="366"/>
        <item x="383"/>
        <item x="145"/>
        <item x="149"/>
        <item x="264"/>
        <item x="243"/>
        <item x="277"/>
        <item x="319"/>
        <item x="412"/>
        <item x="130"/>
        <item x="271"/>
        <item x="356"/>
        <item x="132"/>
        <item x="256"/>
        <item x="382"/>
        <item x="349"/>
        <item x="337"/>
        <item x="321"/>
        <item x="390"/>
        <item x="75"/>
        <item x="250"/>
        <item x="384"/>
        <item x="431"/>
        <item x="314"/>
        <item x="179"/>
        <item x="258"/>
        <item x="403"/>
        <item x="362"/>
        <item x="151"/>
        <item x="204"/>
        <item x="410"/>
        <item x="357"/>
        <item x="111"/>
        <item x="50"/>
        <item x="98"/>
        <item x="288"/>
        <item x="162"/>
        <item x="251"/>
        <item x="196"/>
        <item x="52"/>
        <item x="69"/>
        <item x="240"/>
        <item x="352"/>
        <item x="346"/>
        <item x="169"/>
        <item x="134"/>
        <item x="186"/>
        <item x="402"/>
        <item x="318"/>
        <item x="268"/>
        <item x="301"/>
        <item x="326"/>
        <item x="295"/>
        <item x="353"/>
        <item x="188"/>
        <item x="242"/>
        <item x="102"/>
        <item x="107"/>
        <item x="92"/>
        <item x="82"/>
        <item x="224"/>
        <item x="29"/>
        <item x="281"/>
        <item x="68"/>
        <item x="137"/>
        <item x="379"/>
        <item x="71"/>
        <item x="89"/>
        <item x="338"/>
        <item x="185"/>
        <item x="119"/>
        <item x="354"/>
        <item x="101"/>
        <item x="110"/>
        <item x="100"/>
        <item x="45"/>
        <item x="84"/>
        <item x="378"/>
        <item x="55"/>
        <item x="116"/>
        <item x="64"/>
        <item x="389"/>
        <item x="343"/>
        <item x="228"/>
        <item x="305"/>
        <item x="290"/>
        <item x="54"/>
        <item x="369"/>
        <item x="355"/>
        <item x="66"/>
        <item x="230"/>
        <item x="359"/>
        <item x="5"/>
        <item x="347"/>
        <item x="16"/>
        <item x="426"/>
        <item x="36"/>
        <item x="11"/>
        <item x="46"/>
        <item x="345"/>
        <item x="395"/>
        <item x="20"/>
        <item x="434"/>
        <item x="262"/>
        <item x="32"/>
        <item x="121"/>
        <item x="189"/>
        <item x="276"/>
        <item x="23"/>
        <item x="115"/>
        <item x="3"/>
        <item x="184"/>
        <item x="43"/>
        <item x="380"/>
        <item x="436"/>
        <item x="8"/>
        <item x="335"/>
        <item x="304"/>
        <item x="60"/>
        <item x="398"/>
        <item x="365"/>
        <item x="351"/>
        <item x="176"/>
        <item x="48"/>
        <item x="279"/>
        <item x="404"/>
        <item x="210"/>
        <item x="58"/>
        <item x="159"/>
        <item x="430"/>
        <item x="296"/>
        <item x="182"/>
        <item x="95"/>
        <item x="147"/>
        <item x="85"/>
        <item x="88"/>
        <item x="238"/>
        <item x="225"/>
        <item x="306"/>
        <item x="79"/>
        <item x="37"/>
        <item x="80"/>
        <item x="433"/>
        <item x="413"/>
        <item x="315"/>
        <item x="302"/>
        <item x="317"/>
        <item x="177"/>
        <item x="408"/>
        <item x="332"/>
        <item x="233"/>
        <item x="273"/>
        <item x="350"/>
        <item x="367"/>
        <item x="397"/>
        <item x="173"/>
        <item x="62"/>
        <item x="364"/>
        <item x="19"/>
        <item x="12"/>
        <item x="298"/>
        <item x="374"/>
        <item x="70"/>
        <item x="124"/>
        <item x="283"/>
        <item x="287"/>
        <item x="294"/>
        <item x="370"/>
        <item x="282"/>
        <item x="392"/>
        <item x="327"/>
        <item x="333"/>
        <item x="344"/>
        <item x="215"/>
        <item x="218"/>
        <item x="236"/>
        <item x="126"/>
        <item x="291"/>
        <item x="106"/>
        <item x="284"/>
        <item x="148"/>
        <item x="161"/>
        <item x="322"/>
        <item x="74"/>
        <item x="339"/>
        <item x="220"/>
        <item x="136"/>
        <item x="358"/>
        <item x="118"/>
        <item x="165"/>
        <item x="155"/>
        <item x="310"/>
        <item x="435"/>
        <item x="421"/>
        <item x="129"/>
        <item x="156"/>
        <item x="203"/>
        <item x="41"/>
        <item x="104"/>
        <item x="22"/>
        <item x="59"/>
        <item x="263"/>
        <item x="375"/>
        <item x="280"/>
        <item x="6"/>
        <item x="180"/>
        <item x="144"/>
        <item x="35"/>
        <item x="259"/>
        <item x="135"/>
        <item x="128"/>
        <item x="125"/>
        <item x="246"/>
        <item x="331"/>
        <item x="324"/>
        <item x="154"/>
        <item x="109"/>
        <item x="328"/>
        <item x="167"/>
        <item x="286"/>
        <item x="146"/>
        <item x="300"/>
        <item x="193"/>
        <item x="206"/>
        <item x="122"/>
        <item x="299"/>
        <item x="163"/>
        <item x="247"/>
        <item x="227"/>
        <item x="131"/>
        <item x="153"/>
        <item x="140"/>
        <item x="139"/>
        <item x="178"/>
        <item x="232"/>
        <item x="422"/>
        <item x="191"/>
        <item x="372"/>
        <item x="252"/>
        <item x="201"/>
        <item x="190"/>
        <item x="229"/>
        <item x="386"/>
        <item x="212"/>
        <item x="261"/>
        <item x="336"/>
        <item x="34"/>
        <item x="425"/>
        <item x="231"/>
        <item x="257"/>
        <item x="409"/>
        <item x="411"/>
        <item x="234"/>
        <item x="266"/>
        <item x="213"/>
        <item x="175"/>
        <item x="385"/>
        <item x="183"/>
        <item x="391"/>
        <item x="17"/>
        <item x="388"/>
        <item x="27"/>
        <item x="205"/>
        <item x="143"/>
        <item x="312"/>
        <item x="254"/>
        <item x="394"/>
        <item x="150"/>
        <item x="181"/>
        <item x="417"/>
        <item x="15"/>
        <item x="123"/>
        <item x="174"/>
        <item x="330"/>
        <item x="316"/>
        <item x="200"/>
        <item x="401"/>
        <item x="197"/>
        <item x="255"/>
        <item x="170"/>
        <item x="117"/>
        <item x="199"/>
        <item x="112"/>
        <item x="94"/>
        <item x="93"/>
        <item x="90"/>
        <item x="166"/>
        <item x="96"/>
        <item x="18"/>
        <item x="222"/>
        <item x="399"/>
        <item x="368"/>
        <item x="2"/>
        <item x="28"/>
        <item x="40"/>
        <item x="49"/>
        <item x="91"/>
        <item x="219"/>
        <item x="47"/>
        <item x="83"/>
        <item x="81"/>
        <item x="272"/>
        <item x="51"/>
        <item x="158"/>
        <item x="65"/>
        <item x="31"/>
        <item x="187"/>
        <item x="86"/>
        <item x="341"/>
        <item x="97"/>
        <item x="56"/>
        <item x="371"/>
        <item x="103"/>
        <item x="249"/>
        <item x="33"/>
        <item x="4"/>
        <item x="53"/>
        <item x="67"/>
        <item x="76"/>
        <item x="429"/>
        <item x="105"/>
        <item x="157"/>
        <item x="361"/>
        <item x="114"/>
        <item x="168"/>
        <item x="73"/>
        <item x="44"/>
        <item x="30"/>
        <item x="127"/>
        <item x="275"/>
        <item x="72"/>
        <item x="63"/>
        <item x="381"/>
        <item x="208"/>
        <item x="320"/>
        <item x="99"/>
        <item x="363"/>
        <item x="393"/>
        <item x="13"/>
        <item x="1"/>
        <item x="308"/>
        <item x="202"/>
        <item x="10"/>
        <item x="278"/>
        <item x="245"/>
        <item x="24"/>
        <item x="329"/>
        <item x="120"/>
        <item x="61"/>
        <item x="87"/>
        <item x="133"/>
        <item x="113"/>
        <item x="432"/>
        <item x="323"/>
        <item x="78"/>
        <item x="138"/>
        <item x="57"/>
        <item x="217"/>
        <item x="141"/>
        <item x="237"/>
        <item x="152"/>
        <item x="38"/>
        <item x="160"/>
        <item x="373"/>
        <item x="334"/>
        <item x="342"/>
        <item x="142"/>
        <item x="42"/>
        <item x="376"/>
        <item x="348"/>
        <item x="297"/>
        <item x="21"/>
        <item x="14"/>
        <item x="26"/>
        <item x="7"/>
        <item x="108"/>
        <item x="0"/>
        <item x="211"/>
        <item x="274"/>
        <item x="25"/>
        <item x="360"/>
        <item x="377"/>
        <item x="428"/>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t="default"/>
      </items>
    </pivotField>
    <pivotField showAll="0"/>
    <pivotField showAll="0"/>
    <pivotField dataField="1" showAll="0"/>
    <pivotField dataField="1" showAll="0"/>
    <pivotField dataField="1" showAll="0"/>
    <pivotField dataField="1" showAll="0"/>
    <pivotField showAll="0"/>
    <pivotField showAll="0"/>
    <pivotField numFmtId="10"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6">
        <item x="1"/>
        <item x="2"/>
        <item x="3"/>
        <item x="4"/>
        <item x="0"/>
        <item t="default"/>
      </items>
    </pivotField>
    <pivotField dragToRow="0" dragToCol="0" dragToPage="0" showAll="0" defaultSubtotal="0"/>
    <pivotField dragToRow="0" dragToCol="0" dragToPage="0" showAll="0" defaultSubtotal="0"/>
  </pivotFields>
  <rowFields count="1">
    <field x="6"/>
  </rowFields>
  <rowItems count="8">
    <i>
      <x/>
    </i>
    <i>
      <x v="1"/>
    </i>
    <i>
      <x v="2"/>
    </i>
    <i>
      <x v="3"/>
    </i>
    <i>
      <x v="4"/>
    </i>
    <i>
      <x v="5"/>
    </i>
    <i>
      <x v="6"/>
    </i>
    <i t="grand">
      <x/>
    </i>
  </rowItems>
  <colFields count="1">
    <field x="-2"/>
  </colFields>
  <colItems count="4">
    <i>
      <x/>
    </i>
    <i i="1">
      <x v="1"/>
    </i>
    <i i="2">
      <x v="2"/>
    </i>
    <i i="3">
      <x v="3"/>
    </i>
  </colItems>
  <dataFields count="4">
    <dataField name="Promedio de Like" fld="10" subtotal="average" baseField="6" baseItem="0"/>
    <dataField name="Promedio de Compartidos" fld="11" subtotal="average" baseField="6" baseItem="0"/>
    <dataField name="Promedio de Comentarios" fld="12" subtotal="average" baseField="6" baseItem="0"/>
    <dataField name="Promedio de Guardados" fld="13" subtotal="average" baseField="6" baseItem="0"/>
  </dataFields>
  <chartFormats count="16">
    <chartFormat chart="33" format="1"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1"/>
          </reference>
        </references>
      </pivotArea>
    </chartFormat>
    <chartFormat chart="27" format="9" series="1">
      <pivotArea type="data" outline="0" fieldPosition="0">
        <references count="1">
          <reference field="4294967294" count="1" selected="0">
            <x v="1"/>
          </reference>
        </references>
      </pivotArea>
    </chartFormat>
    <chartFormat chart="11" format="7" series="1">
      <pivotArea type="data" outline="0" fieldPosition="0">
        <references count="1">
          <reference field="4294967294" count="1" selected="0">
            <x v="1"/>
          </reference>
        </references>
      </pivotArea>
    </chartFormat>
    <chartFormat chart="33" format="3" series="1">
      <pivotArea type="data" outline="0" fieldPosition="0">
        <references count="1">
          <reference field="4294967294" count="1" selected="0">
            <x v="2"/>
          </reference>
        </references>
      </pivotArea>
    </chartFormat>
    <chartFormat chart="27" format="10" series="1">
      <pivotArea type="data" outline="0" fieldPosition="0">
        <references count="1">
          <reference field="4294967294" count="1" selected="0">
            <x v="2"/>
          </reference>
        </references>
      </pivotArea>
    </chartFormat>
    <chartFormat chart="11" format="8" series="1">
      <pivotArea type="data" outline="0" fieldPosition="0">
        <references count="1">
          <reference field="4294967294" count="1" selected="0">
            <x v="2"/>
          </reference>
        </references>
      </pivotArea>
    </chartFormat>
    <chartFormat chart="33" format="4" series="1">
      <pivotArea type="data" outline="0" fieldPosition="0">
        <references count="1">
          <reference field="4294967294" count="1" selected="0">
            <x v="3"/>
          </reference>
        </references>
      </pivotArea>
    </chartFormat>
    <chartFormat chart="27" format="11" series="1">
      <pivotArea type="data" outline="0" fieldPosition="0">
        <references count="1">
          <reference field="4294967294" count="1" selected="0">
            <x v="3"/>
          </reference>
        </references>
      </pivotArea>
    </chartFormat>
    <chartFormat chart="11" format="9" series="1">
      <pivotArea type="data" outline="0" fieldPosition="0">
        <references count="1">
          <reference field="4294967294" count="1" selected="0">
            <x v="3"/>
          </reference>
        </references>
      </pivotArea>
    </chartFormat>
    <chartFormat chart="49" format="6" series="1">
      <pivotArea type="data" outline="0" fieldPosition="0">
        <references count="1">
          <reference field="4294967294" count="1" selected="0">
            <x v="0"/>
          </reference>
        </references>
      </pivotArea>
    </chartFormat>
    <chartFormat chart="49" format="7" series="1">
      <pivotArea type="data" outline="0" fieldPosition="0">
        <references count="1">
          <reference field="4294967294" count="1" selected="0">
            <x v="1"/>
          </reference>
        </references>
      </pivotArea>
    </chartFormat>
    <chartFormat chart="49" format="8" series="1">
      <pivotArea type="data" outline="0" fieldPosition="0">
        <references count="1">
          <reference field="4294967294" count="1" selected="0">
            <x v="2"/>
          </reference>
        </references>
      </pivotArea>
    </chartFormat>
    <chartFormat chart="49" format="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5F32BA1D-FAFB-4C74-BFF0-050DEAB713DB}" autoFormatId="16" applyNumberFormats="0" applyBorderFormats="0" applyFontFormats="0" applyPatternFormats="0" applyAlignmentFormats="0" applyWidthHeightFormats="0">
  <queryTableRefresh nextId="44">
    <queryTableFields count="18">
      <queryTableField id="1" name="Id." tableColumnId="1"/>
      <queryTableField id="2" name="Copy" tableColumnId="2"/>
      <queryTableField id="3" name="Enlace " tableColumnId="3"/>
      <queryTableField id="4" name="Tipo de publicación" tableColumnId="4"/>
      <queryTableField id="42" name="Duración Reel" tableColumnId="25"/>
      <queryTableField id="6" name="Fecha" tableColumnId="6"/>
      <queryTableField id="7" name="Día" tableColumnId="7"/>
      <queryTableField id="8" name="Hora" tableColumnId="8"/>
      <queryTableField id="31" name="Vistos" tableColumnId="20"/>
      <queryTableField id="10" name="Alcance" tableColumnId="10"/>
      <queryTableField id="32" name="Like" tableColumnId="21"/>
      <queryTableField id="33" name="Compartidos" tableColumnId="22"/>
      <queryTableField id="13" name="Comentarios" tableColumnId="13"/>
      <queryTableField id="34" name="Guardados" tableColumnId="23"/>
      <queryTableField id="15" name="Seguimientos" tableColumnId="15"/>
      <queryTableField id="35" name="Int. totales" tableColumnId="24"/>
      <queryTableField id="17" name="Tasa de Interacción" tableColumnId="17"/>
      <queryTableField id="19" name="Hora Num"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eses__Fecha" xr10:uid="{A20F2C1B-97AD-4467-93E8-9F8162424514}" sourceName="Meses (Fecha)">
  <pivotTables>
    <pivotTable tabId="13" name="Tipo_InteraccionTotal"/>
    <pivotTable tabId="13" name="Tipo_AlcanceTotal"/>
    <pivotTable tabId="13" name="Tipo_Totales"/>
    <pivotTable tabId="13" name="Tipo_PromedioCOmentario"/>
    <pivotTable tabId="13" name="Tipo_PromedioCompartido"/>
    <pivotTable tabId="13" name="Tipo_PromedioGuardado"/>
    <pivotTable tabId="13" name="Tipo_PromedioLike"/>
    <pivotTable tabId="13" name="Tipo_SeguimientoTOtal"/>
    <pivotTable tabId="13" name="Tipo_PromedioInteraccionesTodas"/>
    <pivotTable tabId="13" name="TablaDinámica2"/>
    <pivotTable tabId="13" name="TablaDinámica6"/>
  </pivotTables>
  <data>
    <tabular pivotCacheId="140977582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s__Fecha" xr10:uid="{F6DEADE4-D3C7-4B98-B5C3-F3D9048E329C}" sourceName="Años (Fecha)">
  <pivotTables>
    <pivotTable tabId="13" name="Tipo_InteraccionTotal"/>
    <pivotTable tabId="13" name="Tipo_AlcanceTotal"/>
    <pivotTable tabId="13" name="Tipo_Totales"/>
    <pivotTable tabId="13" name="Tipo_PromedioCOmentario"/>
    <pivotTable tabId="13" name="Tipo_PromedioCompartido"/>
    <pivotTable tabId="13" name="Tipo_PromedioGuardado"/>
    <pivotTable tabId="13" name="Tipo_PromedioLike"/>
    <pivotTable tabId="13" name="Tipo_SeguimientoTOtal"/>
    <pivotTable tabId="13" name="Tipo_PromedioInteraccionesTodas"/>
  </pivotTables>
  <data>
    <tabular pivotCacheId="1409775827">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de_publicación" xr10:uid="{C2778698-22C1-4F5E-A354-5DA6BAA34C97}" sourceName="Tipo de publicación">
  <pivotTables>
    <pivotTable tabId="13" name="Dia_Alcance_Totales"/>
    <pivotTable tabId="13" name="Dia_Interacciones"/>
  </pivotTables>
  <data>
    <tabular pivotCacheId="1409775827">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rimestres__Fecha" xr10:uid="{214480C6-8E49-47FF-9335-FFF2CBEAE05E}" sourceName="Trimestres (Fecha)">
  <pivotTables>
    <pivotTable tabId="13" name="Dia_Alcance_Totales"/>
  </pivotTables>
  <data>
    <tabular pivotCacheId="1409775827">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es (Fecha)" xr10:uid="{5E961DB0-A197-42B6-B7E1-D04C36231AEA}" cache="SegmentaciónDeDatos_Meses__Fecha" caption="Meses (Fecha)" columnCount="6" style="SlicerStyleLight3 2 2 2" rowHeight="180000"/>
  <slicer name="Años (Fecha)" xr10:uid="{6814DF72-28A0-427B-A3E9-BB7F93678E47}" cache="SegmentaciónDeDatos_Años__Fecha" caption="Años (Fecha)" columnCount="2" style="SlicerStyleLight3 2 2 2" rowHeight="180000"/>
  <slicer name="Tipo de publicación" xr10:uid="{12C2923E-CF72-458F-A949-6FCA83E5C63E}" cache="SegmentaciónDeDatos_Tipo_de_publicación" caption="Tipo de publicación" style="SlicerStyleLight3 2 2 2" rowHeight="234950"/>
  <slicer name="Trimestres (Fecha)" xr10:uid="{F027B369-862E-4EA1-8798-C61310FF2044}" cache="SegmentaciónDeDatos_Trimestres__Fecha" caption="Trimestres (Fecha)" columnCount="4" style="SlicerStyleLight3 2 2 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83932C-2F3F-4CD4-BD01-9C87B16C7F7C}" name="DATASET" displayName="DATASET" ref="A5:O815" headerRowDxfId="189" dataDxfId="188" tableBorderDxfId="187">
  <autoFilter ref="A5:O815" xr:uid="{7E83932C-2F3F-4CD4-BD01-9C87B16C7F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sortState xmlns:xlrd2="http://schemas.microsoft.com/office/spreadsheetml/2017/richdata2" ref="A6:O815">
    <sortCondition descending="1" ref="J5:J815"/>
  </sortState>
  <tableColumns count="15">
    <tableColumn id="1" xr3:uid="{5A7C28E5-EA10-4A7B-808A-5F044818DE9F}" name="Id." totalsRowLabel="Total" dataDxfId="186" totalsRowDxfId="185"/>
    <tableColumn id="2" xr3:uid="{877CA577-2D34-4423-A8C1-010FCA8EA60C}" name="Copy" dataDxfId="184" totalsRowDxfId="183"/>
    <tableColumn id="3" xr3:uid="{3E4217FD-C3E8-43CE-98BD-AE4855D0F9FA}" name="Enlace " dataDxfId="182" totalsRowDxfId="181"/>
    <tableColumn id="4" xr3:uid="{ADA31C93-5534-4BBB-92D4-B17504C43577}" name="Tipo de publicación" dataDxfId="180" totalsRowDxfId="179"/>
    <tableColumn id="5" xr3:uid="{F9181287-C920-4771-8FC9-4178E4F3ED98}" name="Fecha" dataDxfId="178"/>
    <tableColumn id="16" xr3:uid="{69E4EB89-FC1D-4321-B5B6-A7DFB20CFA78}" name="Día" dataDxfId="177" totalsRowDxfId="176"/>
    <tableColumn id="6" xr3:uid="{0DD157CC-A653-4E01-8E0C-E5BA9165693A}" name="Hora" dataDxfId="175" totalsRowDxfId="174"/>
    <tableColumn id="7" xr3:uid="{9B3ADEB4-677A-443A-9D67-F7BA91C66FD9}" name="Duración (segundos)" dataDxfId="173" totalsRowDxfId="172"/>
    <tableColumn id="8" xr3:uid="{85356316-9983-4D4D-B086-3877A00BD958}" name="Visualizaciones" dataDxfId="171" totalsRowDxfId="170"/>
    <tableColumn id="9" xr3:uid="{BD576E48-FF79-4F3A-9BA6-88C4F22E0183}" name="Alcance" dataDxfId="169" totalsRowDxfId="168"/>
    <tableColumn id="10" xr3:uid="{E6D1585B-AEC7-4C72-87EA-39A9916E30F2}" name="Me gusta" totalsRowFunction="average" dataDxfId="167" totalsRowDxfId="166"/>
    <tableColumn id="11" xr3:uid="{986A3A0D-BAEB-4380-B5DC-AA587059A594}" name="Veces que se compartió" totalsRowFunction="average" dataDxfId="165" totalsRowDxfId="164"/>
    <tableColumn id="12" xr3:uid="{A8DC87D6-8ABA-47A1-8810-09EBB1076C88}" name="Comentarios" totalsRowFunction="average" dataDxfId="163" totalsRowDxfId="162"/>
    <tableColumn id="13" xr3:uid="{7CEC93A8-5522-4638-AD82-769F760A8E63}" name="Veces que se guardó" totalsRowFunction="average" dataDxfId="161" totalsRowDxfId="160"/>
    <tableColumn id="14" xr3:uid="{72351AB7-CAA5-4430-A7C1-A43146A15B2D}" name="Seguimientos" totalsRowFunction="average" dataDxfId="159" totalsRowDxfId="158"/>
  </tableColumns>
  <tableStyleInfo name="TableStyleLight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2758B96-A614-406C-8F07-DDF5985312F4}" name="ranking_alcance" displayName="ranking_alcance" ref="E16:K26" totalsRowShown="0" headerRowDxfId="79" dataDxfId="78">
  <autoFilter ref="E16:K26" xr:uid="{42758B96-A614-406C-8F07-DDF5985312F4}"/>
  <tableColumns count="7">
    <tableColumn id="7" xr3:uid="{82AF97A2-73DE-440E-925F-BF287B8A42F5}" name="RANKING" dataDxfId="77"/>
    <tableColumn id="2" xr3:uid="{162163E6-64CE-4D1D-813D-2342CCF94F28}" name="IDENTIFICADOR" dataDxfId="76">
      <calculatedColumnFormula>INDEX(DATASET_LIMPIO[Id.], MATCH(ranking_alcance[[#This Row],[ALCANCE]], DATASET_LIMPIO[Alcance], 0))</calculatedColumnFormula>
    </tableColumn>
    <tableColumn id="1" xr3:uid="{091827E1-D996-4CB7-A960-4FED2CFE763E}" name="ALCANCE" dataDxfId="75">
      <calculatedColumnFormula>LARGE([1]!DATASET_LIMPIO[Alcance], 1)</calculatedColumnFormula>
    </tableColumn>
    <tableColumn id="9" xr3:uid="{66751364-6069-435A-9BF9-530F6BFF97C2}" name="TASA DE INTERACCIÓN" dataDxfId="74" dataCellStyle="Porcentaje">
      <calculatedColumnFormula>INDEX(DATASET_LIMPIO[Tasa de Interacción], MATCH(ranking_alcance[[#This Row],[IDENTIFICADOR]],DATASET_LIMPIO[Id.], 0))</calculatedColumnFormula>
    </tableColumn>
    <tableColumn id="3" xr3:uid="{7AA03992-A1E9-487D-A07D-F1AE24AB611F}" name="FECHA/HORA" dataDxfId="73">
      <calculatedColumnFormula>INDEX(DATASET_LIMPIO[Fecha], MATCH(ranking_alcance[[#This Row],[IDENTIFICADOR]], DATASET_LIMPIO[Id.], 0)) +
INDEX(DATASET_LIMPIO[Hora], MATCH(ranking_alcance[[#This Row],[IDENTIFICADOR]], DATASET_LIMPIO[Id.], 0))</calculatedColumnFormula>
    </tableColumn>
    <tableColumn id="4" xr3:uid="{9909EFB8-9EEB-4E13-9D10-1236D876B1F4}" name="TIPO DE CONTENIDO" dataDxfId="72">
      <calculatedColumnFormula>INDEX(DATASET_LIMPIO[Tipo de publicación], MATCH(ranking_alcance[[#This Row],[IDENTIFICADOR]], DATASET_LIMPIO[Id.], 0))</calculatedColumnFormula>
    </tableColumn>
    <tableColumn id="5" xr3:uid="{7774334D-D0BB-4B58-A4B2-14D97B033C2A}" name="Columna1" dataDxfId="71">
      <calculatedColumnFormula>HYPERLINK(INDEX(DATASET_LIMPIO[[Enlace ]], MATCH(ranking_alcance[[#This Row],[IDENTIFICADOR]], DATASET_LIMPIO[Id.], 0)), "Ver publicación")</calculatedColumnFormula>
    </tableColumn>
  </tableColumns>
  <tableStyleInfo name="Estilo de tabla 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135DFD-65A4-4FF4-A523-80017632913A}" name="ranking_alcance4" displayName="ranking_alcance4" ref="E55:K65" totalsRowShown="0" headerRowDxfId="70" dataDxfId="69">
  <autoFilter ref="E55:K65" xr:uid="{75135DFD-65A4-4FF4-A523-80017632913A}"/>
  <tableColumns count="7">
    <tableColumn id="7" xr3:uid="{5094B96F-1701-4733-9853-9A32AF662CD3}" name="RANKING" dataDxfId="68"/>
    <tableColumn id="2" xr3:uid="{B6BDC911-328A-4026-8D42-0D35C7703AEA}" name="IDENTIFICADOR" dataDxfId="67">
      <calculatedColumnFormula>INDEX(DATASET_LIMPIO[Id.], MATCH(ranking_alcance4[[#This Row],[SEGUIDORES SUMADOS]], DATASET_LIMPIO[Seguimientos], 0))</calculatedColumnFormula>
    </tableColumn>
    <tableColumn id="1" xr3:uid="{268D815A-0655-4ED0-A695-CFE4896CC379}" name="SEGUIDORES SUMADOS" dataDxfId="66">
      <calculatedColumnFormula>LARGE([1]!DATASET_LIMPIO[Alcance], 1)</calculatedColumnFormula>
    </tableColumn>
    <tableColumn id="9" xr3:uid="{94375263-6CB3-4CC1-97BA-61AA3FAD0B77}" name="TASA DE INTERACCIÓN" dataDxfId="65" dataCellStyle="Porcentaje">
      <calculatedColumnFormula>INDEX(DATASET_LIMPIO[Tasa de Interacción], MATCH(ranking_alcance4[[#This Row],[IDENTIFICADOR]],DATASET_LIMPIO[Id.], 0))</calculatedColumnFormula>
    </tableColumn>
    <tableColumn id="3" xr3:uid="{A8723055-6B03-434A-BDAF-6634A84AE196}" name="FECHA/HORA" dataDxfId="64">
      <calculatedColumnFormula>INDEX(DATASET_LIMPIO[Fecha], MATCH(ranking_alcance4[[#This Row],[IDENTIFICADOR]], DATASET_LIMPIO[Id.], 0)) +
INDEX(DATASET_LIMPIO[Hora], MATCH(ranking_alcance4[[#This Row],[IDENTIFICADOR]], DATASET_LIMPIO[Id.], 0))</calculatedColumnFormula>
    </tableColumn>
    <tableColumn id="4" xr3:uid="{E682C955-CA1B-4726-9CF9-FDD6FF73662C}" name="TIPO DE CONTENIDO" dataDxfId="63">
      <calculatedColumnFormula>INDEX(DATASET_LIMPIO[Tipo de publicación], MATCH(ranking_alcance4[[#This Row],[IDENTIFICADOR]], DATASET_LIMPIO[Id.], 0))</calculatedColumnFormula>
    </tableColumn>
    <tableColumn id="5" xr3:uid="{744C98CA-6A0D-4847-839F-D5673B7DE794}" name="Columna1" dataDxfId="62">
      <calculatedColumnFormula>HYPERLINK(INDEX(DATASET_LIMPIO[[Enlace ]], MATCH(ranking_alcance4[[#This Row],[IDENTIFICADOR]], DATASET_LIMPIO[Id.], 0)), "Ver publicación")</calculatedColumnFormula>
    </tableColumn>
  </tableColumns>
  <tableStyleInfo name="Estilo de tabla 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2A2F4B-903B-45D4-8EA4-CF7FB9DD7514}" name="ranking_alcance45" displayName="ranking_alcance45" ref="E75:K85" totalsRowShown="0" headerRowDxfId="61" dataDxfId="60">
  <autoFilter ref="E75:K85" xr:uid="{E82A2F4B-903B-45D4-8EA4-CF7FB9DD7514}"/>
  <tableColumns count="7">
    <tableColumn id="7" xr3:uid="{BA9DE5C6-6172-4DB0-9862-3FCB7ED31635}" name="RANKING" dataDxfId="59"/>
    <tableColumn id="2" xr3:uid="{B76B019B-7225-4F78-87B4-EFD0332D2CBE}" name="IDENTIFICADOR" dataDxfId="58">
      <calculatedColumnFormula>INDEX(DATASET_LIMPIO[Id.], MATCH(ranking_alcance45[[#This Row],[TASA DE INTERACCIÓN]], DATASET_LIMPIO[Tasa de Interacción], 0))</calculatedColumnFormula>
    </tableColumn>
    <tableColumn id="1" xr3:uid="{17AA8BDD-24E8-460C-BB7A-4B058295B9F8}" name="TASA DE INTERACCIÓN" dataDxfId="57" dataCellStyle="Porcentaje">
      <calculatedColumnFormula>LARGE([1]!DATASET_LIMPIO[Alcance], 1)</calculatedColumnFormula>
    </tableColumn>
    <tableColumn id="9" xr3:uid="{BFD4F554-ECD5-4424-85FC-C9955C542E9B}" name="TASA DE INTERACCIÓN2" dataDxfId="56" dataCellStyle="Porcentaje">
      <calculatedColumnFormula>INDEX(DATASET_LIMPIO[Tasa de Interacción], MATCH(ranking_alcance45[[#This Row],[IDENTIFICADOR]],DATASET_LIMPIO[Id.], 0))</calculatedColumnFormula>
    </tableColumn>
    <tableColumn id="3" xr3:uid="{2C5F861A-415E-4157-83CB-B885A19AD28C}" name="FECHA/HORA" dataDxfId="55">
      <calculatedColumnFormula>INDEX(DATASET_LIMPIO[Fecha], MATCH(ranking_alcance45[[#This Row],[IDENTIFICADOR]], DATASET_LIMPIO[Id.], 0)) +
INDEX(DATASET_LIMPIO[Hora], MATCH(ranking_alcance45[[#This Row],[IDENTIFICADOR]], DATASET_LIMPIO[Id.], 0))</calculatedColumnFormula>
    </tableColumn>
    <tableColumn id="4" xr3:uid="{E71F727F-BFF5-4FD4-BB8F-85D20B8B25BB}" name="TIPO DE CONTENIDO" dataDxfId="54">
      <calculatedColumnFormula>INDEX(DATASET_LIMPIO[Tipo de publicación], MATCH(ranking_alcance45[[#This Row],[IDENTIFICADOR]], DATASET_LIMPIO[Id.], 0))</calculatedColumnFormula>
    </tableColumn>
    <tableColumn id="5" xr3:uid="{B8C45418-FFF7-48F5-808E-389141611414}" name="Enlace" dataDxfId="53">
      <calculatedColumnFormula>HYPERLINK(INDEX(DATASET_LIMPIO[[Enlace ]], MATCH(ranking_alcance45[[#This Row],[IDENTIFICADOR]], DATASET_LIMPIO[Id.], 0)), "Ver publicación")</calculatedColumnFormula>
    </tableColumn>
  </tableColumns>
  <tableStyleInfo name="Estilo de tabla 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95E270B-9B02-40BA-A00D-14EFD7600037}" name="Tabla_palabras_clave" displayName="Tabla_palabras_clave" ref="D9:I20" totalsRowShown="0" headerRowDxfId="52" dataDxfId="51">
  <autoFilter ref="D9:I20" xr:uid="{C95E270B-9B02-40BA-A00D-14EFD7600037}">
    <filterColumn colId="0" hiddenButton="1"/>
    <filterColumn colId="1" hiddenButton="1"/>
    <filterColumn colId="2" hiddenButton="1"/>
    <filterColumn colId="3" hiddenButton="1"/>
    <filterColumn colId="4" hiddenButton="1"/>
    <filterColumn colId="5" hiddenButton="1"/>
  </autoFilter>
  <tableColumns count="6">
    <tableColumn id="1" xr3:uid="{2AE8F069-F05D-4DD4-B9A2-9880EC01056E}" name="CATEGORÍA" dataDxfId="50"/>
    <tableColumn id="2" xr3:uid="{36056323-0502-4407-8FCC-1F8EC50AC277}" name="CANTIDAD DE PUBLICACIONES" dataDxfId="49">
      <calculatedColumnFormula>SUMPRODUCT(--(ISNUMBER(SEARCH(Tabla_palabras_clave[[#This Row],[CATEGORÍA]], DATASET_LIMPIO[Copy]))))</calculatedColumnFormula>
    </tableColumn>
    <tableColumn id="3" xr3:uid="{C0385B83-567B-4C6C-B757-7944BF7B5ACD}" name="PROMEDIO DE INTERACCIONES" dataDxfId="48">
      <calculatedColumnFormula>IFERROR(AVERAGEIFS(DATASET_LIMPIO[Int. totales], DATASET_LIMPIO[Copy], "*"&amp;Tabla_palabras_clave[[#This Row],[CATEGORÍA]]&amp;"*"), "SIN DATOS")</calculatedColumnFormula>
    </tableColumn>
    <tableColumn id="4" xr3:uid="{7A4F5C9B-06AB-4C77-9663-48ADC9F2C3F1}" name="PROMEDIO DE ALCANCE" dataDxfId="47">
      <calculatedColumnFormula>IFERROR(AVERAGEIFS(DATASET_LIMPIO[Alcance], DATASET_LIMPIO[Copy], "*"&amp;Tabla_palabras_clave[[#This Row],[CATEGORÍA]]&amp;"*"), "SIN DATOS")</calculatedColumnFormula>
    </tableColumn>
    <tableColumn id="5" xr3:uid="{02E66131-5798-43A5-9804-BDDC03F21D40}" name="PROMEDIO SEGUIMIENTOS" dataDxfId="46">
      <calculatedColumnFormula>IFERROR(AVERAGEIFS(DATASET_LIMPIO[Seguimientos], DATASET_LIMPIO[Copy], "*"&amp;Tabla_palabras_clave[[#This Row],[CATEGORÍA]]&amp;"*"), "SIN DATOS")</calculatedColumnFormula>
    </tableColumn>
    <tableColumn id="6" xr3:uid="{12C6C952-9586-4F30-9E2C-159A664B3089}" name="PROMEDIO TASA INTERACCIÓN" dataDxfId="45" dataCellStyle="Porcentaje">
      <calculatedColumnFormula>IFERROR(AVERAGEIFS(DATASET_LIMPIO[Tasa de Interacción], DATASET_LIMPIO[Copy], "*"&amp;Tabla_palabras_clave[[#This Row],[CATEGORÍA]]&amp;"*"), "SIN DATOS")</calculatedColumnFormula>
    </tableColumn>
  </tableColumns>
  <tableStyleInfo name="Estilo de tabla 8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953E1C-9BDF-4BFD-96BB-A982BE22305B}" name="DATASET_LIMPIO" displayName="DATASET_LIMPIO" ref="A7:R817" tableType="queryTable" headerRowDxfId="157">
  <autoFilter ref="A7:R817" xr:uid="{58953E1C-9BDF-4BFD-96BB-A982BE22305B}"/>
  <sortState xmlns:xlrd2="http://schemas.microsoft.com/office/spreadsheetml/2017/richdata2" ref="A8:R817">
    <sortCondition ref="F7:F817"/>
  </sortState>
  <tableColumns count="18">
    <tableColumn id="1" xr3:uid="{513526BA-1C32-4F5C-90B2-1EED02DF7AC5}" uniqueName="1" name="Id." totalsRowLabel="Total" queryTableFieldId="1" dataDxfId="156"/>
    <tableColumn id="2" xr3:uid="{D2BC021D-7C45-4664-B92C-76C215CF1EBC}" uniqueName="2" name="Copy" queryTableFieldId="2" dataDxfId="155"/>
    <tableColumn id="3" xr3:uid="{9557BE78-9E15-495E-96A3-48A73279BC94}" uniqueName="3" name="Enlace " queryTableFieldId="3" dataDxfId="154"/>
    <tableColumn id="4" xr3:uid="{DCED38ED-2AC0-4120-8512-89E8F227974F}" uniqueName="4" name="Tipo de publicación" queryTableFieldId="4" dataDxfId="153"/>
    <tableColumn id="25" xr3:uid="{2F993563-7BE1-4646-83D7-AE18640404B8}" uniqueName="25" name="Duración Reel" queryTableFieldId="42"/>
    <tableColumn id="6" xr3:uid="{B7F00D67-3C78-4470-B32B-C8A1F1F5F72C}" uniqueName="6" name="Fecha" queryTableFieldId="6" dataDxfId="152"/>
    <tableColumn id="7" xr3:uid="{CA6E26A5-92B7-45AD-8973-43700B9F3A43}" uniqueName="7" name="Día" queryTableFieldId="7" dataDxfId="151"/>
    <tableColumn id="8" xr3:uid="{6FAB953B-381E-44B2-886C-D6336D4C4481}" uniqueName="8" name="Hora" queryTableFieldId="8" dataDxfId="150"/>
    <tableColumn id="20" xr3:uid="{3DC55141-A107-46E0-9C9B-EADC622147BE}" uniqueName="20" name="Vistos" queryTableFieldId="31" dataDxfId="149"/>
    <tableColumn id="10" xr3:uid="{8942D36E-2B7C-485A-83C8-63FBDD31D066}" uniqueName="10" name="Alcance" queryTableFieldId="10"/>
    <tableColumn id="21" xr3:uid="{53AF784B-1E48-47D1-A351-78ACCDA3B9F5}" uniqueName="21" name="Like" queryTableFieldId="32"/>
    <tableColumn id="22" xr3:uid="{1BDBF013-0985-415B-A5F3-F8B0D980FE84}" uniqueName="22" name="Compartidos" queryTableFieldId="33"/>
    <tableColumn id="13" xr3:uid="{C85D6CB6-C928-4F62-AC8C-DA52E9D1E2C7}" uniqueName="13" name="Comentarios" queryTableFieldId="13"/>
    <tableColumn id="23" xr3:uid="{AE7A6814-4029-4857-9171-797DC36D419B}" uniqueName="23" name="Guardados" queryTableFieldId="34"/>
    <tableColumn id="15" xr3:uid="{66784451-EA6A-4EE6-958C-5DFA3C621DF8}" uniqueName="15" name="Seguimientos" queryTableFieldId="15" dataDxfId="148"/>
    <tableColumn id="24" xr3:uid="{3030BB9C-7B69-4301-9E54-A096C7EFE093}" uniqueName="24" name="Int. totales" queryTableFieldId="35" dataDxfId="147"/>
    <tableColumn id="17" xr3:uid="{00BFEFE8-5996-443E-8981-F9D0CA41A553}" uniqueName="17" name="Tasa de Interacción" queryTableFieldId="17" dataDxfId="146"/>
    <tableColumn id="18" xr3:uid="{42E4E1C9-8364-46ED-AB5D-E2FD2452A2AE}" uniqueName="18" name="Hora Num" totalsRowFunction="sum" queryTableFieldId="19"/>
  </tableColumns>
  <tableStyleInfo name="Estilo de tabla 6"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2BE705-CB30-46F3-B06C-4EC3EA2C3518}" name="Metricas_Contenido10" displayName="Metricas_Contenido10" ref="D17:I20" headerRowDxfId="145" dataDxfId="144" totalsRowDxfId="143">
  <autoFilter ref="D17:I20" xr:uid="{A82BE705-CB30-46F3-B06C-4EC3EA2C3518}">
    <filterColumn colId="0" hiddenButton="1"/>
    <filterColumn colId="1" hiddenButton="1"/>
    <filterColumn colId="2" hiddenButton="1"/>
    <filterColumn colId="3" hiddenButton="1"/>
    <filterColumn colId="4" hiddenButton="1"/>
    <filterColumn colId="5" hiddenButton="1"/>
  </autoFilter>
  <tableColumns count="6">
    <tableColumn id="1" xr3:uid="{F27092E7-5791-4CE8-AA75-50F4A7584DB9}" name="TIPO DE PUBLICACIÓN" totalsRowLabel="Total" dataDxfId="142" totalsRowDxfId="141"/>
    <tableColumn id="2" xr3:uid="{7101E174-42AE-4FEA-B7E7-14C886D0BE45}" name="CANTIDAD" dataDxfId="140" totalsRowDxfId="139">
      <calculatedColumnFormula>COUNTIF(DATASET_LIMPIO[Tipo de publicación], Metricas_Contenido10[[#This Row],[TIPO DE PUBLICACIÓN]])</calculatedColumnFormula>
    </tableColumn>
    <tableColumn id="3" xr3:uid="{137922F3-7E74-40C5-8075-2892C7C28598}" name="PROMEDIO VISUALIZACION." dataDxfId="138" totalsRowDxfId="137">
      <calculatedColumnFormula>AVERAGEIF(DATASET_LIMPIO[Tipo de publicación], Metricas_Contenido10[[#This Row],[TIPO DE PUBLICACIÓN]], DATASET_LIMPIO[Vistos])</calculatedColumnFormula>
    </tableColumn>
    <tableColumn id="4" xr3:uid="{1D087C5E-1BA4-477A-9C02-241A4C312F85}" name="PROMEDIO ALCANCE" dataDxfId="136" totalsRowDxfId="135">
      <calculatedColumnFormula>AVERAGEIF(DATASET[Tipo de publicación],Metricas_Contenido10[[#This Row],[TIPO DE PUBLICACIÓN]],DATASET_LIMPIO[Alcance])</calculatedColumnFormula>
    </tableColumn>
    <tableColumn id="5" xr3:uid="{38F54786-4306-411D-8FB2-70E752B3DEE3}" name="PROMEDIO INTERAC." dataDxfId="134" totalsRowDxfId="133">
      <calculatedColumnFormula>AVERAGEIF(DATASET_LIMPIO[Tipo de publicación],Metricas_Contenido10[[#This Row],[TIPO DE PUBLICACIÓN]],DATASET_LIMPIO[Int. totales])</calculatedColumnFormula>
    </tableColumn>
    <tableColumn id="6" xr3:uid="{987DEB58-CC32-4435-AE7B-E1681634636E}" name="INTERACCIONES/ALCANCE" totalsRowFunction="sum" dataDxfId="132" totalsRowDxfId="131">
      <calculatedColumnFormula>AVERAGEIF(DATASET_LIMPIO[Tipo de publicación],Metricas_Contenido10[[#This Row],[TIPO DE PUBLICACIÓN]],DATASET_LIMPIO[Tasa de Interacción])</calculatedColumnFormula>
    </tableColumn>
  </tableColumns>
  <tableStyleInfo name="Estilo de tabla 8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187661E-A894-4DCE-BF1C-2637CAF722E0}" name="Interacciones_Contendido1311" displayName="Interacciones_Contendido1311" ref="L16:P19" totalsRowShown="0" headerRowDxfId="130" dataDxfId="129">
  <autoFilter ref="L16:P19" xr:uid="{8187661E-A894-4DCE-BF1C-2637CAF722E0}">
    <filterColumn colId="0" hiddenButton="1"/>
    <filterColumn colId="1" hiddenButton="1"/>
    <filterColumn colId="2" hiddenButton="1"/>
    <filterColumn colId="3" hiddenButton="1"/>
    <filterColumn colId="4" hiddenButton="1"/>
  </autoFilter>
  <tableColumns count="5">
    <tableColumn id="12" xr3:uid="{2D8E01C2-1FE0-45EA-AAAD-A164F13F4E08}" name="TIPO DE CONTENIDO" dataDxfId="128"/>
    <tableColumn id="2" xr3:uid="{262E9D46-EA34-44CB-AA6D-2CC1E9E063FB}" name="LIKES" dataDxfId="127">
      <calculatedColumnFormula>AVERAGEIF(DATASET_LIMPIO[Tipo de publicación],Interacciones_Contendido1311[[#This Row],[TIPO DE CONTENIDO]], DATASET_LIMPIO[Like])</calculatedColumnFormula>
    </tableColumn>
    <tableColumn id="3" xr3:uid="{5F0F6B51-1513-444F-A313-B03E05889C61}" name="GUARDADO" dataDxfId="126">
      <calculatedColumnFormula>AVERAGEIF(DATASET_LIMPIO[Tipo de publicación],Interacciones_Contendido1311[[#This Row],[TIPO DE CONTENIDO]],DATASET_LIMPIO[Guardados])</calculatedColumnFormula>
    </tableColumn>
    <tableColumn id="4" xr3:uid="{D80C97E9-49D8-468A-A237-6FA076FD6198}" name="COMPARTIDO" dataDxfId="125">
      <calculatedColumnFormula>AVERAGEIF(DATASET_LIMPIO[Tipo de publicación],Interacciones_Contendido1311[[#This Row],[TIPO DE CONTENIDO]],DATASET_LIMPIO[Compartidos])</calculatedColumnFormula>
    </tableColumn>
    <tableColumn id="5" xr3:uid="{16969AA0-908F-489B-BBED-D7BFFF0A6894}" name="COMENTARIOS" dataDxfId="124">
      <calculatedColumnFormula>AVERAGEIF(DATASET_LIMPIO[Tipo de publicación],Interacciones_Contendido1311[[#This Row],[TIPO DE CONTENIDO]],DATASET_LIMPIO[Comentarios])</calculatedColumnFormula>
    </tableColumn>
  </tableColumns>
  <tableStyleInfo name="Estilo de tabla 8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0A3F894-67B1-4042-9340-1508934D4019}" name="Seguidores" displayName="Seguidores" ref="F26:I29" totalsRowShown="0" headerRowDxfId="123" dataDxfId="122" tableBorderDxfId="121">
  <autoFilter ref="F26:I29" xr:uid="{D0A3F894-67B1-4042-9340-1508934D4019}">
    <filterColumn colId="0" hiddenButton="1"/>
    <filterColumn colId="1" hiddenButton="1"/>
    <filterColumn colId="2" hiddenButton="1"/>
    <filterColumn colId="3" hiddenButton="1"/>
  </autoFilter>
  <tableColumns count="4">
    <tableColumn id="1" xr3:uid="{03224BD5-D01D-40D2-BDC2-E8B991F8825C}" name="TIPO DE CONTENIDO" dataDxfId="120"/>
    <tableColumn id="2" xr3:uid="{3331D2BB-CD28-4A73-9326-DF0EF48D46C6}" name="TOTAL SEGUIDORES" dataDxfId="119">
      <calculatedColumnFormula>SUMIF(DATASET_LIMPIO[Tipo de publicación],Seguidores[[#This Row],[TIPO DE CONTENIDO]],DATASET_LIMPIO[Seguimientos])</calculatedColumnFormula>
    </tableColumn>
    <tableColumn id="3" xr3:uid="{91653FF1-4DC9-4BB1-BEF4-B94C48D15BA4}" name="PROMEDIO SEGUIDORES" dataDxfId="118">
      <calculatedColumnFormula>AVERAGEIF(DATASET_LIMPIO[Tipo de publicación],Seguidores[[#This Row],[TIPO DE CONTENIDO]],DATASET_LIMPIO[Seguimientos])</calculatedColumnFormula>
    </tableColumn>
    <tableColumn id="4" xr3:uid="{BF7326B9-947E-4388-888A-02C981D925D9}" name="VALOR MÁXIMO" dataDxfId="117">
      <calculatedColumnFormula>_xlfn.MAXIFS(DATASET_LIMPIO[Seguimientos], DATASET_LIMPIO[Tipo de publicación], Seguidores[[#This Row],[TIPO DE CONTENIDO]])</calculatedColumnFormula>
    </tableColumn>
  </tableColumns>
  <tableStyleInfo name="Estilo de tabla 8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206769-0A3A-47D7-B012-0136A2BD0B2E}" name="Metricas_Dia" displayName="Metricas_Dia" ref="L56:P63" totalsRowShown="0" headerRowDxfId="116" dataDxfId="114" headerRowBorderDxfId="115" tableBorderDxfId="113" totalsRowBorderDxfId="112">
  <autoFilter ref="L56:P63" xr:uid="{84206769-0A3A-47D7-B012-0136A2BD0B2E}"/>
  <tableColumns count="5">
    <tableColumn id="1" xr3:uid="{8DA40B96-AE9C-476C-A3E1-0DD19C615DBB}" name="DÍA" dataDxfId="111"/>
    <tableColumn id="2" xr3:uid="{02215AD0-3344-45F1-B4BE-9F3D10B50534}" name="CANTIDAD" dataDxfId="110">
      <calculatedColumnFormula>COUNTIF(DATASET_LIMPIO[Día], Metricas_Dia[[#This Row],[DÍA]])</calculatedColumnFormula>
    </tableColumn>
    <tableColumn id="3" xr3:uid="{C7B204FA-A25D-447C-9252-78E751956470}" name="PROMEDIO VISUALIZA." dataDxfId="109">
      <calculatedColumnFormula>AVERAGEIF(DATASET_LIMPIO[Día],Metricas_Dia[[#This Row],[DÍA]],DATASET_LIMPIO[Vistos])</calculatedColumnFormula>
    </tableColumn>
    <tableColumn id="4" xr3:uid="{68E736F0-0FF9-4D44-8BCB-764277C4594D}" name="PROMEDIO ALCANCE" dataDxfId="108">
      <calculatedColumnFormula>AVERAGEIF(DATASET_LIMPIO[Día],Metricas_Dia[[#This Row],[DÍA]],DATASET_LIMPIO[Alcance])</calculatedColumnFormula>
    </tableColumn>
    <tableColumn id="5" xr3:uid="{AED5FCDB-B42A-4195-BF9C-C4ECA8059F90}" name="PROMEDIO INTERAC. " dataDxfId="107">
      <calculatedColumnFormula>AVERAGEIF(DATASET_LIMPIO[Día],Metricas_Dia[[#This Row],[DÍA]],DATASET_LIMPIO[Int. totales])</calculatedColumnFormula>
    </tableColumn>
  </tableColumns>
  <tableStyleInfo name="Estilo de tabla 9 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BAD883-BD0E-49AB-BD6A-936875B5B893}" name="Metricas_Hora" displayName="Metricas_Hora" ref="L22:P46" headerRowDxfId="106" dataDxfId="104" totalsRowDxfId="102" headerRowBorderDxfId="105" tableBorderDxfId="103">
  <autoFilter ref="L22:P46" xr:uid="{BEBAD883-BD0E-49AB-BD6A-936875B5B893}"/>
  <tableColumns count="5">
    <tableColumn id="1" xr3:uid="{5E94EFA5-4CFF-4E68-AD32-751065B94711}" name="FRANJA HORARIA" totalsRowLabel="Total" dataDxfId="101"/>
    <tableColumn id="2" xr3:uid="{0A5017FF-C419-4FD1-B8AE-CF54F4167F09}" name="CANTIDAD" dataDxfId="100">
      <calculatedColumnFormula>COUNTIF(DATASET_LIMPIO[Hora Num], Metricas_Hora[[#This Row],[FRANJA HORARIA]])</calculatedColumnFormula>
    </tableColumn>
    <tableColumn id="4" xr3:uid="{63F28C10-4FCF-4994-A9CA-7C7EAB2D2AEC}" name="PROMEDIO ALCANCE" dataDxfId="99">
      <calculatedColumnFormula>IFERROR(AVERAGEIF(DATASET_LIMPIO[Hora Num],Metricas_Hora[[#This Row],[FRANJA HORARIA]],DATASET_LIMPIO[Alcance]), "SIN DATOS")</calculatedColumnFormula>
    </tableColumn>
    <tableColumn id="5" xr3:uid="{18E64399-EF3D-47F6-BC38-C49A3AE9D7CF}" name="PROMEDIO INTERACCIONES" totalsRowFunction="count" dataDxfId="98">
      <calculatedColumnFormula>IFERROR(AVERAGEIF(DATASET_LIMPIO[Hora Num],Metricas_Hora[[#This Row],[FRANJA HORARIA]],DATASET_LIMPIO[Int. totales]), "SIN DATOS")</calculatedColumnFormula>
    </tableColumn>
    <tableColumn id="6" xr3:uid="{288031B1-934F-4D1E-9C57-7C43BEE46A90}" name="INTERACCIONES/ALCANCE" dataDxfId="97" dataCellStyle="Porcentaje">
      <calculatedColumnFormula>IFERROR(AVERAGEIF(DATASET_LIMPIO[Hora Num],Metricas_Hora[[#This Row],[FRANJA HORARIA]],DATASET_LIMPIO[Tasa de Interacción]), "SIN DATOS")</calculatedColumnFormula>
    </tableColumn>
  </tableColumns>
  <tableStyleInfo name="Estilo de tabla 9 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7AE7B2-3BF5-47F1-83C4-68FEF66CD601}" name="metricas_mensual" displayName="metricas_mensual" ref="D22:I63" totalsRowShown="0" headerRowDxfId="96" dataDxfId="95">
  <autoFilter ref="D22:I63" xr:uid="{F27AE7B2-3BF5-47F1-83C4-68FEF66CD601}"/>
  <sortState xmlns:xlrd2="http://schemas.microsoft.com/office/spreadsheetml/2017/richdata2" ref="D23:I44">
    <sortCondition ref="D22:D44"/>
  </sortState>
  <tableColumns count="6">
    <tableColumn id="1" xr3:uid="{FF777059-C4AE-4656-B412-B9D59B07E001}" name="Mes-Año " dataDxfId="94"/>
    <tableColumn id="2" xr3:uid="{33CB847F-43E9-4A11-80AD-DAAE9BCB786B}" name="Publicaciones totales" dataDxfId="93">
      <calculatedColumnFormula>COUNTIFS(
 DATASET_LIMPIO[Fecha], "&gt;=" &amp; DATE(YEAR(metricas_mensual[[#This Row],[Mes-Año ]]), MONTH(metricas_mensual[[#This Row],[Mes-Año ]]), 1),
 DATASET_LIMPIO[Fecha], "&lt;=" &amp; EOMONTH(metricas_mensual[[#This Row],[Mes-Año ]], 0)
)</calculatedColumnFormula>
    </tableColumn>
    <tableColumn id="3" xr3:uid="{F2DA7D9D-B621-4763-BA08-5EC1318F6494}" name="Alcane promedio" dataDxfId="92">
      <calculatedColumnFormula>IFERROR(
  AVERAGEIFS(
    DATASET_LIMPIO[Alcance],
    DATASET_LIMPIO[Fecha], "&gt;=" &amp; DATE(YEAR(metricas_mensual[[#This Row],[Mes-Año ]]), MONTH(metricas_mensual[[#This Row],[Mes-Año ]]), 1),
    DATASET_LIMPIO[Fecha], "&lt;=" &amp; EOMONTH(metricas_mensual[[#This Row],[Mes-Año ]], 0)
  ),
  "Sin datos"
)</calculatedColumnFormula>
    </tableColumn>
    <tableColumn id="4" xr3:uid="{AA18BA60-0822-4260-B84F-4A44E4703379}" name="Interacciones Promedio" dataDxfId="91">
      <calculatedColumnFormula>IFERROR(
  AVERAGEIFS(
    DATASET_LIMPIO[Int. totales],
    DATASET_LIMPIO[Fecha], "&gt;=" &amp; DATE(YEAR(metricas_mensual[[#This Row],[Mes-Año ]]), MONTH(metricas_mensual[[#This Row],[Mes-Año ]]), 1),
    DATASET_LIMPIO[Fecha], "&lt;=" &amp; EOMONTH(metricas_mensual[[#This Row],[Mes-Año ]], 0)
  ),
  "Sin datos"
)</calculatedColumnFormula>
    </tableColumn>
    <tableColumn id="5" xr3:uid="{C6A7F87F-AD7F-4F9B-8A76-02D16041BF3E}" name="Interacciones/Alcance" dataDxfId="90" dataCellStyle="Porcentaje">
      <calculatedColumnFormula>IFERROR(
  AVERAGEIFS(
    DATASET_LIMPIO[Tasa de Interacción],
    DATASET_LIMPIO[Fecha], "&gt;=" &amp; DATE(YEAR(metricas_mensual[[#This Row],[Mes-Año ]]), MONTH(metricas_mensual[[#This Row],[Mes-Año ]]), 1),
    DATASET_LIMPIO[Fecha], "&lt;=" &amp; EOMONTH(metricas_mensual[[#This Row],[Mes-Año ]], 0)
  ),
  "Sin datos"
)</calculatedColumnFormula>
    </tableColumn>
    <tableColumn id="6" xr3:uid="{20902906-E742-4788-BB11-06AF2205C3B8}" name="Seguidores nuevos" dataDxfId="89">
      <calculatedColumnFormula>IFERROR(
  SUMIFS(
    DATASET_LIMPIO[Seguimientos],
    DATASET_LIMPIO[Fecha], "&gt;=" &amp; DATE(YEAR(metricas_mensual[[#This Row],[Mes-Año ]]), MONTH(metricas_mensual[[#This Row],[Mes-Año ]]), 1),
    DATASET_LIMPIO[Fecha], "&lt;=" &amp; EOMONTH(metricas_mensual[[#This Row],[Mes-Año ]], 0)
  ),
  "Sin datos"
)</calculatedColumnFormula>
    </tableColumn>
  </tableColumns>
  <tableStyleInfo name="Estilo de tabla 9 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9CF98F-8D49-46C3-AD11-FA87779035B6}" name="ranking_interacciones" displayName="ranking_interacciones" ref="E36:K46" totalsRowShown="0" headerRowDxfId="88" dataDxfId="87">
  <autoFilter ref="E36:K46" xr:uid="{729CF98F-8D49-46C3-AD11-FA87779035B6}"/>
  <tableColumns count="7">
    <tableColumn id="7" xr3:uid="{6CD3FA18-2824-4A03-BD6D-F4CEF49915FD}" name="RANKING" dataDxfId="86"/>
    <tableColumn id="2" xr3:uid="{C81E0498-EEBE-4A6E-93FD-2262C4BCFF72}" name="IDENTIFICADOR" dataDxfId="85">
      <calculatedColumnFormula>INDEX(DATASET_LIMPIO[Id.], MATCH(ranking_interacciones[[#This Row],[INTERACCIONES]], DATASET_LIMPIO[Int. totales], 0))</calculatedColumnFormula>
    </tableColumn>
    <tableColumn id="1" xr3:uid="{A1E0C90F-45C8-41AA-90EF-ADADC48FB7E4}" name="INTERACCIONES" dataDxfId="84">
      <calculatedColumnFormula>LARGE([1]!DATASET_LIMPIO[Int. totales], 1)</calculatedColumnFormula>
    </tableColumn>
    <tableColumn id="9" xr3:uid="{B7479838-A4C6-474C-89BD-228F1A44ACB3}" name="TASA DE INTERACCIÓN" dataDxfId="83" dataCellStyle="Porcentaje">
      <calculatedColumnFormula>INDEX(DATASET_LIMPIO[Tasa de Interacción], MATCH(ranking_interacciones[[#This Row],[IDENTIFICADOR]], DATASET_LIMPIO[Id.], 0))</calculatedColumnFormula>
    </tableColumn>
    <tableColumn id="3" xr3:uid="{40A46A9E-E4AF-4CAF-9427-38F96DEBA5F3}" name="FECHA/HORA" dataDxfId="82">
      <calculatedColumnFormula>INDEX(DATASET_LIMPIO[Fecha], MATCH(ranking_interacciones[[#This Row],[IDENTIFICADOR]], DATASET_LIMPIO[Id.], 0)) +
INDEX(DATASET_LIMPIO[Hora], MATCH(ranking_interacciones[[#This Row],[IDENTIFICADOR]], DATASET_LIMPIO[Id.], 0))</calculatedColumnFormula>
    </tableColumn>
    <tableColumn id="4" xr3:uid="{F54FB0FA-9214-41F0-85A9-EE6437C54F84}" name="TIPO DE PUBLICACIÓN" dataDxfId="81">
      <calculatedColumnFormula>INDEX(DATASET_LIMPIO[Tipo de publicación], MATCH(ranking_interacciones[[#This Row],[IDENTIFICADOR]], DATASET_LIMPIO[Id.], 0))</calculatedColumnFormula>
    </tableColumn>
    <tableColumn id="5" xr3:uid="{D14ACC86-FC37-4F02-836F-E32204664CD9}" name="Columna1" dataDxfId="80">
      <calculatedColumnFormula>HYPERLINK(INDEX(DATASET_LIMPIO[[Enlace ]], MATCH(ranking_interacciones[[#This Row],[IDENTIFICADOR]], DATASET_LIMPIO[Id.], 0)), "Ver publicación")</calculatedColumnFormula>
    </tableColumn>
  </tableColumns>
  <tableStyleInfo name="Estilo de tabla 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DED81FD1-D277-4C9D-A960-A05B6083395B}" sourceName="Fecha">
  <pivotTables>
    <pivotTable tabId="13" name="TablaDinámica2"/>
    <pivotTable tabId="13" name="TablaDinámica6"/>
  </pivotTables>
  <state minimalRefreshVersion="6" lastRefreshVersion="6" pivotCacheId="1409775827" filterType="dateBetween">
    <selection startDate="2023-01-01T00:00:00" endDate="2025-12-31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xr10:uid="{DA677210-4897-48B2-AF3E-A48D8A5E5337}" cache="NativeTimeline_Fecha" caption="Fecha" level="1" selectionLevel="0" scrollPosition="2023-01-01T00:00:00" style="TimeSlicerStyleLight1 2"/>
</timelines>
</file>

<file path=xl/worksheets/_rels/sheet1.xml.rels><?xml version="1.0" encoding="UTF-8" standalone="yes"?>
<Relationships xmlns="http://schemas.openxmlformats.org/package/2006/relationships"><Relationship Id="rId117" Type="http://schemas.openxmlformats.org/officeDocument/2006/relationships/hyperlink" Target="https://www.instagram.com/reel/C6H4PfHxQka/" TargetMode="External"/><Relationship Id="rId21" Type="http://schemas.openxmlformats.org/officeDocument/2006/relationships/hyperlink" Target="https://www.instagram.com/reel/DIzoW9PvKNc/" TargetMode="External"/><Relationship Id="rId324" Type="http://schemas.openxmlformats.org/officeDocument/2006/relationships/hyperlink" Target="https://www.instagram.com/p/CzJZ7fWOeLx/" TargetMode="External"/><Relationship Id="rId170" Type="http://schemas.openxmlformats.org/officeDocument/2006/relationships/hyperlink" Target="https://www.instagram.com/p/C3_TG93x2cV/" TargetMode="External"/><Relationship Id="rId268" Type="http://schemas.openxmlformats.org/officeDocument/2006/relationships/hyperlink" Target="https://www.instagram.com/p/C0PDNmGOEKz/" TargetMode="External"/><Relationship Id="rId475" Type="http://schemas.openxmlformats.org/officeDocument/2006/relationships/hyperlink" Target="https://www.instagram.com/p/CvfEkL0OrkZ/" TargetMode="External"/><Relationship Id="rId32" Type="http://schemas.openxmlformats.org/officeDocument/2006/relationships/hyperlink" Target="https://www.instagram.com/p/C8wrN4XRbsw/" TargetMode="External"/><Relationship Id="rId74" Type="http://schemas.openxmlformats.org/officeDocument/2006/relationships/hyperlink" Target="https://www.instagram.com/p/C7gwr25O-FE/" TargetMode="External"/><Relationship Id="rId128" Type="http://schemas.openxmlformats.org/officeDocument/2006/relationships/hyperlink" Target="https://www.instagram.com/p/C5qOCMpt254/" TargetMode="External"/><Relationship Id="rId335" Type="http://schemas.openxmlformats.org/officeDocument/2006/relationships/hyperlink" Target="https://www.instagram.com/p/Cy3-D1bRUzM/" TargetMode="External"/><Relationship Id="rId377" Type="http://schemas.openxmlformats.org/officeDocument/2006/relationships/hyperlink" Target="https://www.instagram.com/p/Cx6W-TFRxI7/" TargetMode="External"/><Relationship Id="rId500" Type="http://schemas.openxmlformats.org/officeDocument/2006/relationships/hyperlink" Target="https://www.instagram.com/p/CuvSrPCsm2q/" TargetMode="External"/><Relationship Id="rId5" Type="http://schemas.openxmlformats.org/officeDocument/2006/relationships/hyperlink" Target="https://www.instagram.com/p/DIJX6azupzo/" TargetMode="External"/><Relationship Id="rId181" Type="http://schemas.openxmlformats.org/officeDocument/2006/relationships/hyperlink" Target="https://www.instagram.com/p/C3oCmO9R-fz/" TargetMode="External"/><Relationship Id="rId237" Type="http://schemas.openxmlformats.org/officeDocument/2006/relationships/hyperlink" Target="https://www.instagram.com/p/C1ZzyyvOegn/" TargetMode="External"/><Relationship Id="rId402" Type="http://schemas.openxmlformats.org/officeDocument/2006/relationships/hyperlink" Target="https://www.instagram.com/p/CxX-1mTuw0h/" TargetMode="External"/><Relationship Id="rId279" Type="http://schemas.openxmlformats.org/officeDocument/2006/relationships/hyperlink" Target="https://www.instagram.com/reel/Cz834J5uHtD/" TargetMode="External"/><Relationship Id="rId444" Type="http://schemas.openxmlformats.org/officeDocument/2006/relationships/hyperlink" Target="https://www.instagram.com/p/CwSWw8NuSJN/" TargetMode="External"/><Relationship Id="rId486" Type="http://schemas.openxmlformats.org/officeDocument/2006/relationships/hyperlink" Target="https://www.instagram.com/p/CvMwrzbuAeD/" TargetMode="External"/><Relationship Id="rId43" Type="http://schemas.openxmlformats.org/officeDocument/2006/relationships/hyperlink" Target="https://www.instagram.com/p/C8YAn7CxKka/" TargetMode="External"/><Relationship Id="rId139" Type="http://schemas.openxmlformats.org/officeDocument/2006/relationships/hyperlink" Target="https://www.instagram.com/p/C1puSqGR6tP/" TargetMode="External"/><Relationship Id="rId290" Type="http://schemas.openxmlformats.org/officeDocument/2006/relationships/hyperlink" Target="https://www.instagram.com/p/CztYZSmOQdt/" TargetMode="External"/><Relationship Id="rId304" Type="http://schemas.openxmlformats.org/officeDocument/2006/relationships/hyperlink" Target="https://www.instagram.com/p/CzjKQO1OiBu/" TargetMode="External"/><Relationship Id="rId346" Type="http://schemas.openxmlformats.org/officeDocument/2006/relationships/hyperlink" Target="https://www.instagram.com/p/CyoVJQDxQCI/" TargetMode="External"/><Relationship Id="rId388" Type="http://schemas.openxmlformats.org/officeDocument/2006/relationships/hyperlink" Target="https://www.instagram.com/p/Cxtg03Rx84p/" TargetMode="External"/><Relationship Id="rId511" Type="http://schemas.openxmlformats.org/officeDocument/2006/relationships/hyperlink" Target="https://www.instagram.com/p/CuStW7nxZTP/" TargetMode="External"/><Relationship Id="rId85" Type="http://schemas.openxmlformats.org/officeDocument/2006/relationships/hyperlink" Target="https://www.instagram.com/p/C7ETY4pi5XN/" TargetMode="External"/><Relationship Id="rId150" Type="http://schemas.openxmlformats.org/officeDocument/2006/relationships/hyperlink" Target="https://www.instagram.com/p/C4wPljTxlNR/" TargetMode="External"/><Relationship Id="rId192" Type="http://schemas.openxmlformats.org/officeDocument/2006/relationships/hyperlink" Target="https://www.instagram.com/p/C3WG-EzRnzh/" TargetMode="External"/><Relationship Id="rId206" Type="http://schemas.openxmlformats.org/officeDocument/2006/relationships/hyperlink" Target="https://www.instagram.com/p/C2w64oOObVN/" TargetMode="External"/><Relationship Id="rId413" Type="http://schemas.openxmlformats.org/officeDocument/2006/relationships/hyperlink" Target="https://www.instagram.com/p/CxG_fRZx9_W/" TargetMode="External"/><Relationship Id="rId248" Type="http://schemas.openxmlformats.org/officeDocument/2006/relationships/hyperlink" Target="https://www.instagram.com/p/C1CE442u4El/" TargetMode="External"/><Relationship Id="rId455" Type="http://schemas.openxmlformats.org/officeDocument/2006/relationships/hyperlink" Target="https://www.instagram.com/p/CwBaRpOx3g1/" TargetMode="External"/><Relationship Id="rId497" Type="http://schemas.openxmlformats.org/officeDocument/2006/relationships/hyperlink" Target="https://www.instagram.com/p/Cu1vaWMOtwl/" TargetMode="External"/><Relationship Id="rId12" Type="http://schemas.openxmlformats.org/officeDocument/2006/relationships/hyperlink" Target="https://www.instagram.com/p/DIbcz89RBb3/" TargetMode="External"/><Relationship Id="rId108" Type="http://schemas.openxmlformats.org/officeDocument/2006/relationships/hyperlink" Target="https://www.instagram.com/p/C6eGFmGussM/" TargetMode="External"/><Relationship Id="rId315" Type="http://schemas.openxmlformats.org/officeDocument/2006/relationships/hyperlink" Target="https://www.instagram.com/p/CzXM-9ixYBO/" TargetMode="External"/><Relationship Id="rId357" Type="http://schemas.openxmlformats.org/officeDocument/2006/relationships/hyperlink" Target="https://www.instagram.com/p/CyYd09kutu7/" TargetMode="External"/><Relationship Id="rId522" Type="http://schemas.openxmlformats.org/officeDocument/2006/relationships/hyperlink" Target="https://www.instagram.com/p/CuiUT5xszAu/" TargetMode="External"/><Relationship Id="rId54" Type="http://schemas.openxmlformats.org/officeDocument/2006/relationships/hyperlink" Target="https://www.instagram.com/reel/C8DT-8nxVBH/" TargetMode="External"/><Relationship Id="rId96" Type="http://schemas.openxmlformats.org/officeDocument/2006/relationships/hyperlink" Target="https://www.instagram.com/p/C6y7GjnuAuB/" TargetMode="External"/><Relationship Id="rId161" Type="http://schemas.openxmlformats.org/officeDocument/2006/relationships/hyperlink" Target="https://www.instagram.com/p/C4aatqTOLFS/" TargetMode="External"/><Relationship Id="rId217" Type="http://schemas.openxmlformats.org/officeDocument/2006/relationships/hyperlink" Target="https://www.instagram.com/p/C2BTB78RsYi/" TargetMode="External"/><Relationship Id="rId399" Type="http://schemas.openxmlformats.org/officeDocument/2006/relationships/hyperlink" Target="https://www.instagram.com/p/CxbfhRixJa0/" TargetMode="External"/><Relationship Id="rId259" Type="http://schemas.openxmlformats.org/officeDocument/2006/relationships/hyperlink" Target="https://www.instagram.com/p/C0kZBFhx-t8/" TargetMode="External"/><Relationship Id="rId424" Type="http://schemas.openxmlformats.org/officeDocument/2006/relationships/hyperlink" Target="https://www.instagram.com/p/Cw2qZrjui7I/" TargetMode="External"/><Relationship Id="rId466" Type="http://schemas.openxmlformats.org/officeDocument/2006/relationships/hyperlink" Target="https://www.instagram.com/p/CvxB--LutAG/" TargetMode="External"/><Relationship Id="rId23" Type="http://schemas.openxmlformats.org/officeDocument/2006/relationships/hyperlink" Target="https://www.instagram.com/p/DI4oSsBPoPM/" TargetMode="External"/><Relationship Id="rId119" Type="http://schemas.openxmlformats.org/officeDocument/2006/relationships/hyperlink" Target="https://www.instagram.com/p/C58ZZEouK5N/" TargetMode="External"/><Relationship Id="rId270" Type="http://schemas.openxmlformats.org/officeDocument/2006/relationships/hyperlink" Target="https://www.instagram.com/p/C0L_qzOuPGM/" TargetMode="External"/><Relationship Id="rId326" Type="http://schemas.openxmlformats.org/officeDocument/2006/relationships/hyperlink" Target="https://www.instagram.com/p/CzGsT15OvHe/" TargetMode="External"/><Relationship Id="rId65" Type="http://schemas.openxmlformats.org/officeDocument/2006/relationships/hyperlink" Target="https://www.instagram.com/p/C7xRYjexEU4/" TargetMode="External"/><Relationship Id="rId130" Type="http://schemas.openxmlformats.org/officeDocument/2006/relationships/hyperlink" Target="https://www.instagram.com/p/C5mYAjTRzH7/" TargetMode="External"/><Relationship Id="rId368" Type="http://schemas.openxmlformats.org/officeDocument/2006/relationships/hyperlink" Target="https://www.instagram.com/p/CyDoOlrOdAc/" TargetMode="External"/><Relationship Id="rId172" Type="http://schemas.openxmlformats.org/officeDocument/2006/relationships/hyperlink" Target="https://www.instagram.com/p/C36KngJxuiJ/" TargetMode="External"/><Relationship Id="rId228" Type="http://schemas.openxmlformats.org/officeDocument/2006/relationships/hyperlink" Target="https://www.instagram.com/p/C1wyfAzOkf3/" TargetMode="External"/><Relationship Id="rId435" Type="http://schemas.openxmlformats.org/officeDocument/2006/relationships/hyperlink" Target="https://www.instagram.com/p/Cwi4EDSRNXm/" TargetMode="External"/><Relationship Id="rId477" Type="http://schemas.openxmlformats.org/officeDocument/2006/relationships/hyperlink" Target="https://www.instagram.com/p/Cvcb8x2uGH-/" TargetMode="External"/><Relationship Id="rId281" Type="http://schemas.openxmlformats.org/officeDocument/2006/relationships/hyperlink" Target="https://www.instagram.com/p/Cz7FnUHxGwf/" TargetMode="External"/><Relationship Id="rId337" Type="http://schemas.openxmlformats.org/officeDocument/2006/relationships/hyperlink" Target="https://www.instagram.com/p/Cy1klGzxiwh/" TargetMode="External"/><Relationship Id="rId502" Type="http://schemas.openxmlformats.org/officeDocument/2006/relationships/hyperlink" Target="https://www.instagram.com/p/CuqCTt1sujh/" TargetMode="External"/><Relationship Id="rId34" Type="http://schemas.openxmlformats.org/officeDocument/2006/relationships/hyperlink" Target="https://www.instagram.com/p/C8t_4waNBTz/" TargetMode="External"/><Relationship Id="rId76" Type="http://schemas.openxmlformats.org/officeDocument/2006/relationships/hyperlink" Target="https://www.instagram.com/p/C7e4I6mRdH9/" TargetMode="External"/><Relationship Id="rId141" Type="http://schemas.openxmlformats.org/officeDocument/2006/relationships/hyperlink" Target="https://www.instagram.com/p/C5Gnj-2uFXw/" TargetMode="External"/><Relationship Id="rId379" Type="http://schemas.openxmlformats.org/officeDocument/2006/relationships/hyperlink" Target="https://www.instagram.com/p/Cx5s_YRO5C6/" TargetMode="External"/><Relationship Id="rId7" Type="http://schemas.openxmlformats.org/officeDocument/2006/relationships/hyperlink" Target="https://www.instagram.com/reel/DIL1zEsu0SL/" TargetMode="External"/><Relationship Id="rId183" Type="http://schemas.openxmlformats.org/officeDocument/2006/relationships/hyperlink" Target="https://www.instagram.com/p/C3lKJm5xBea/" TargetMode="External"/><Relationship Id="rId239" Type="http://schemas.openxmlformats.org/officeDocument/2006/relationships/hyperlink" Target="https://www.instagram.com/p/C1X_jOFxyzE/" TargetMode="External"/><Relationship Id="rId390" Type="http://schemas.openxmlformats.org/officeDocument/2006/relationships/hyperlink" Target="https://www.instagram.com/p/CxrJ6yAv-P9/" TargetMode="External"/><Relationship Id="rId404" Type="http://schemas.openxmlformats.org/officeDocument/2006/relationships/hyperlink" Target="https://www.instagram.com/p/CxVZVLtuJEA/" TargetMode="External"/><Relationship Id="rId446" Type="http://schemas.openxmlformats.org/officeDocument/2006/relationships/hyperlink" Target="https://www.instagram.com/reel/CwQPDXsuWOO/" TargetMode="External"/><Relationship Id="rId250" Type="http://schemas.openxmlformats.org/officeDocument/2006/relationships/hyperlink" Target="https://www.instagram.com/p/C07oLhexspi/" TargetMode="External"/><Relationship Id="rId292" Type="http://schemas.openxmlformats.org/officeDocument/2006/relationships/hyperlink" Target="https://www.instagram.com/p/Czq8Y4Xu9mm/" TargetMode="External"/><Relationship Id="rId306" Type="http://schemas.openxmlformats.org/officeDocument/2006/relationships/hyperlink" Target="https://www.instagram.com/p/CzgiSDRupWK/" TargetMode="External"/><Relationship Id="rId488" Type="http://schemas.openxmlformats.org/officeDocument/2006/relationships/hyperlink" Target="https://www.instagram.com/p/CvIx93URdwV/" TargetMode="External"/><Relationship Id="rId45" Type="http://schemas.openxmlformats.org/officeDocument/2006/relationships/hyperlink" Target="https://www.instagram.com/p/C8Vbk7vuVYh/" TargetMode="External"/><Relationship Id="rId87" Type="http://schemas.openxmlformats.org/officeDocument/2006/relationships/hyperlink" Target="https://www.instagram.com/p/C7B6dFQOFZc/" TargetMode="External"/><Relationship Id="rId110" Type="http://schemas.openxmlformats.org/officeDocument/2006/relationships/hyperlink" Target="https://www.instagram.com/p/C6ZwZd2RckP/" TargetMode="External"/><Relationship Id="rId348" Type="http://schemas.openxmlformats.org/officeDocument/2006/relationships/hyperlink" Target="https://www.instagram.com/p/CymWtqOx0eB/" TargetMode="External"/><Relationship Id="rId513" Type="http://schemas.openxmlformats.org/officeDocument/2006/relationships/hyperlink" Target="https://www.instagram.com/p/CuUzrmDxBRq/" TargetMode="External"/><Relationship Id="rId152" Type="http://schemas.openxmlformats.org/officeDocument/2006/relationships/hyperlink" Target="https://www.instagram.com/p/C4vDyvrODKL/" TargetMode="External"/><Relationship Id="rId194" Type="http://schemas.openxmlformats.org/officeDocument/2006/relationships/hyperlink" Target="https://www.instagram.com/p/C3IdwUQuqTo/" TargetMode="External"/><Relationship Id="rId208" Type="http://schemas.openxmlformats.org/officeDocument/2006/relationships/hyperlink" Target="https://www.instagram.com/p/C2uaunzu8yC/" TargetMode="External"/><Relationship Id="rId415" Type="http://schemas.openxmlformats.org/officeDocument/2006/relationships/hyperlink" Target="https://www.instagram.com/p/CxEQFiXReob/" TargetMode="External"/><Relationship Id="rId457" Type="http://schemas.openxmlformats.org/officeDocument/2006/relationships/hyperlink" Target="https://www.instagram.com/p/Cv-4zi_ReUr/" TargetMode="External"/><Relationship Id="rId261" Type="http://schemas.openxmlformats.org/officeDocument/2006/relationships/hyperlink" Target="https://www.instagram.com/p/C0g2NxsuZis/" TargetMode="External"/><Relationship Id="rId499" Type="http://schemas.openxmlformats.org/officeDocument/2006/relationships/hyperlink" Target="https://www.instagram.com/p/Cuxxg3aRKoT/" TargetMode="External"/><Relationship Id="rId14" Type="http://schemas.openxmlformats.org/officeDocument/2006/relationships/hyperlink" Target="https://www.instagram.com/p/DIhj0XbPK7h/" TargetMode="External"/><Relationship Id="rId56" Type="http://schemas.openxmlformats.org/officeDocument/2006/relationships/hyperlink" Target="https://www.instagram.com/p/C7-IATmRNbI/" TargetMode="External"/><Relationship Id="rId317" Type="http://schemas.openxmlformats.org/officeDocument/2006/relationships/hyperlink" Target="https://www.instagram.com/p/CzWBR5UuY5x/" TargetMode="External"/><Relationship Id="rId359" Type="http://schemas.openxmlformats.org/officeDocument/2006/relationships/hyperlink" Target="https://www.instagram.com/p/CyTkM_wOJ1K/" TargetMode="External"/><Relationship Id="rId524" Type="http://schemas.openxmlformats.org/officeDocument/2006/relationships/hyperlink" Target="https://www.instagram.com/p/CuLLAAuMPrc/" TargetMode="External"/><Relationship Id="rId98" Type="http://schemas.openxmlformats.org/officeDocument/2006/relationships/hyperlink" Target="https://www.instagram.com/p/C6w-87expCa/" TargetMode="External"/><Relationship Id="rId121" Type="http://schemas.openxmlformats.org/officeDocument/2006/relationships/hyperlink" Target="https://www.instagram.com/p/C55_FnEuPOv/" TargetMode="External"/><Relationship Id="rId163" Type="http://schemas.openxmlformats.org/officeDocument/2006/relationships/hyperlink" Target="https://www.instagram.com/p/C4Oy0oZx1BV/" TargetMode="External"/><Relationship Id="rId219" Type="http://schemas.openxmlformats.org/officeDocument/2006/relationships/hyperlink" Target="https://www.instagram.com/p/C197xKGOQdE/" TargetMode="External"/><Relationship Id="rId370" Type="http://schemas.openxmlformats.org/officeDocument/2006/relationships/hyperlink" Target="https://www.instagram.com/p/CyBnciGOzL3/" TargetMode="External"/><Relationship Id="rId426" Type="http://schemas.openxmlformats.org/officeDocument/2006/relationships/hyperlink" Target="https://www.instagram.com/p/Cwz5-_tPcvZ/" TargetMode="External"/><Relationship Id="rId230" Type="http://schemas.openxmlformats.org/officeDocument/2006/relationships/hyperlink" Target="https://www.instagram.com/p/C1u-kaFR6Dw/" TargetMode="External"/><Relationship Id="rId468" Type="http://schemas.openxmlformats.org/officeDocument/2006/relationships/hyperlink" Target="https://www.instagram.com/p/CvszRT6xiim/" TargetMode="External"/><Relationship Id="rId25" Type="http://schemas.openxmlformats.org/officeDocument/2006/relationships/hyperlink" Target="https://www.instagram.com/p/DI_Xssmo_Pj/" TargetMode="External"/><Relationship Id="rId67" Type="http://schemas.openxmlformats.org/officeDocument/2006/relationships/hyperlink" Target="https://www.instagram.com/p/C7o2z8-xeKI/" TargetMode="External"/><Relationship Id="rId272" Type="http://schemas.openxmlformats.org/officeDocument/2006/relationships/hyperlink" Target="https://www.instagram.com/p/C0JnJZYuSw4/" TargetMode="External"/><Relationship Id="rId328" Type="http://schemas.openxmlformats.org/officeDocument/2006/relationships/hyperlink" Target="https://www.instagram.com/reel/CzEH4y0O5Ie/" TargetMode="External"/><Relationship Id="rId132" Type="http://schemas.openxmlformats.org/officeDocument/2006/relationships/hyperlink" Target="https://www.instagram.com/p/C5lGrEALSq2/" TargetMode="External"/><Relationship Id="rId174" Type="http://schemas.openxmlformats.org/officeDocument/2006/relationships/hyperlink" Target="https://www.instagram.com/p/C32XMlQuLd6/" TargetMode="External"/><Relationship Id="rId381" Type="http://schemas.openxmlformats.org/officeDocument/2006/relationships/hyperlink" Target="https://www.instagram.com/p/CumXv9CuaZK/" TargetMode="External"/><Relationship Id="rId241" Type="http://schemas.openxmlformats.org/officeDocument/2006/relationships/hyperlink" Target="https://www.instagram.com/p/C1LGJL7xfml/" TargetMode="External"/><Relationship Id="rId437" Type="http://schemas.openxmlformats.org/officeDocument/2006/relationships/hyperlink" Target="https://www.instagram.com/p/CwgTaRpxutF/" TargetMode="External"/><Relationship Id="rId479" Type="http://schemas.openxmlformats.org/officeDocument/2006/relationships/hyperlink" Target="https://www.instagram.com/p/CvZ0FA_u5vZ/" TargetMode="External"/><Relationship Id="rId36" Type="http://schemas.openxmlformats.org/officeDocument/2006/relationships/hyperlink" Target="https://www.instagram.com/p/C8raEP9xs3e/" TargetMode="External"/><Relationship Id="rId283" Type="http://schemas.openxmlformats.org/officeDocument/2006/relationships/hyperlink" Target="https://www.instagram.com/p/Cz4h5OnRWX5/" TargetMode="External"/><Relationship Id="rId339" Type="http://schemas.openxmlformats.org/officeDocument/2006/relationships/hyperlink" Target="https://www.instagram.com/p/CyzL4caRKCB/" TargetMode="External"/><Relationship Id="rId490" Type="http://schemas.openxmlformats.org/officeDocument/2006/relationships/hyperlink" Target="https://www.instagram.com/p/CvH1VObOtc5/" TargetMode="External"/><Relationship Id="rId504" Type="http://schemas.openxmlformats.org/officeDocument/2006/relationships/hyperlink" Target="https://www.instagram.com/p/Cuo9pOPgkZ0/" TargetMode="External"/><Relationship Id="rId78" Type="http://schemas.openxmlformats.org/officeDocument/2006/relationships/hyperlink" Target="https://www.instagram.com/p/C7WfJTKMfad/" TargetMode="External"/><Relationship Id="rId101" Type="http://schemas.openxmlformats.org/officeDocument/2006/relationships/hyperlink" Target="https://www.instagram.com/p/C6q8LLqRYg1/" TargetMode="External"/><Relationship Id="rId143" Type="http://schemas.openxmlformats.org/officeDocument/2006/relationships/hyperlink" Target="https://www.instagram.com/p/C5Be2-MOS30/" TargetMode="External"/><Relationship Id="rId185" Type="http://schemas.openxmlformats.org/officeDocument/2006/relationships/hyperlink" Target="https://www.instagram.com/p/C3kiPLoRqAj/" TargetMode="External"/><Relationship Id="rId350" Type="http://schemas.openxmlformats.org/officeDocument/2006/relationships/hyperlink" Target="https://www.instagram.com/p/Cyjvl48RwmY/" TargetMode="External"/><Relationship Id="rId406" Type="http://schemas.openxmlformats.org/officeDocument/2006/relationships/hyperlink" Target="https://www.instagram.com/reel/CxOrpd3xYWQ/" TargetMode="External"/><Relationship Id="rId9" Type="http://schemas.openxmlformats.org/officeDocument/2006/relationships/hyperlink" Target="https://www.instagram.com/p/DIRD6OYNoYu/" TargetMode="External"/><Relationship Id="rId210" Type="http://schemas.openxmlformats.org/officeDocument/2006/relationships/hyperlink" Target="https://www.instagram.com/p/C2ddpnWxWMe/" TargetMode="External"/><Relationship Id="rId392" Type="http://schemas.openxmlformats.org/officeDocument/2006/relationships/hyperlink" Target="https://www.instagram.com/p/CxolgviRklc/" TargetMode="External"/><Relationship Id="rId448" Type="http://schemas.openxmlformats.org/officeDocument/2006/relationships/hyperlink" Target="https://www.instagram.com/p/CwLwuI-xSPl/" TargetMode="External"/><Relationship Id="rId252" Type="http://schemas.openxmlformats.org/officeDocument/2006/relationships/hyperlink" Target="https://www.instagram.com/p/C048XiORkhy/" TargetMode="External"/><Relationship Id="rId294" Type="http://schemas.openxmlformats.org/officeDocument/2006/relationships/hyperlink" Target="https://www.instagram.com/p/CzpLeZExImg/" TargetMode="External"/><Relationship Id="rId308" Type="http://schemas.openxmlformats.org/officeDocument/2006/relationships/hyperlink" Target="https://www.instagram.com/p/CzdrEhlOcD7/" TargetMode="External"/><Relationship Id="rId515" Type="http://schemas.openxmlformats.org/officeDocument/2006/relationships/hyperlink" Target="https://www.instagram.com/reel/CuWqJE_st4I/" TargetMode="External"/><Relationship Id="rId47" Type="http://schemas.openxmlformats.org/officeDocument/2006/relationships/hyperlink" Target="https://www.instagram.com/p/C8QU7QWRKJO/" TargetMode="External"/><Relationship Id="rId89" Type="http://schemas.openxmlformats.org/officeDocument/2006/relationships/hyperlink" Target="https://www.instagram.com/p/C6_PmPpRu_m/" TargetMode="External"/><Relationship Id="rId112" Type="http://schemas.openxmlformats.org/officeDocument/2006/relationships/hyperlink" Target="https://www.instagram.com/p/C6XKSK7Rpl0/" TargetMode="External"/><Relationship Id="rId154" Type="http://schemas.openxmlformats.org/officeDocument/2006/relationships/hyperlink" Target="https://www.instagram.com/p/C4ssLldRKjP/" TargetMode="External"/><Relationship Id="rId361" Type="http://schemas.openxmlformats.org/officeDocument/2006/relationships/hyperlink" Target="https://www.instagram.com/p/CyPIGlQxPLE/" TargetMode="External"/><Relationship Id="rId196" Type="http://schemas.openxmlformats.org/officeDocument/2006/relationships/hyperlink" Target="https://www.instagram.com/p/C3FtFX6O-RX/" TargetMode="External"/><Relationship Id="rId417" Type="http://schemas.openxmlformats.org/officeDocument/2006/relationships/hyperlink" Target="https://www.instagram.com/p/CxBtYjARuyO/" TargetMode="External"/><Relationship Id="rId459" Type="http://schemas.openxmlformats.org/officeDocument/2006/relationships/hyperlink" Target="https://www.instagram.com/p/Cv8WbFYx0Iw/" TargetMode="External"/><Relationship Id="rId16" Type="http://schemas.openxmlformats.org/officeDocument/2006/relationships/hyperlink" Target="https://www.instagram.com/reel/DIt2iOjvHD-/" TargetMode="External"/><Relationship Id="rId221" Type="http://schemas.openxmlformats.org/officeDocument/2006/relationships/hyperlink" Target="https://www.instagram.com/p/C15VlBRRZLc/" TargetMode="External"/><Relationship Id="rId263" Type="http://schemas.openxmlformats.org/officeDocument/2006/relationships/hyperlink" Target="https://www.instagram.com/p/C0ezuCexCpb/" TargetMode="External"/><Relationship Id="rId319" Type="http://schemas.openxmlformats.org/officeDocument/2006/relationships/hyperlink" Target="https://www.instagram.com/p/CzUXxgDRkDA/" TargetMode="External"/><Relationship Id="rId470" Type="http://schemas.openxmlformats.org/officeDocument/2006/relationships/hyperlink" Target="https://www.instagram.com/p/CvqQjBDRVqT/" TargetMode="External"/><Relationship Id="rId526" Type="http://schemas.openxmlformats.org/officeDocument/2006/relationships/table" Target="../tables/table1.xml"/><Relationship Id="rId58" Type="http://schemas.openxmlformats.org/officeDocument/2006/relationships/hyperlink" Target="https://www.instagram.com/p/C748WeoRoP6/" TargetMode="External"/><Relationship Id="rId123" Type="http://schemas.openxmlformats.org/officeDocument/2006/relationships/hyperlink" Target="https://www.instagram.com/p/C50-ff0OF-X/" TargetMode="External"/><Relationship Id="rId330" Type="http://schemas.openxmlformats.org/officeDocument/2006/relationships/hyperlink" Target="https://www.instagram.com/p/CzCAKu4xviz/" TargetMode="External"/><Relationship Id="rId165" Type="http://schemas.openxmlformats.org/officeDocument/2006/relationships/hyperlink" Target="https://www.instagram.com/p/C4K_uNlRkC_/" TargetMode="External"/><Relationship Id="rId372" Type="http://schemas.openxmlformats.org/officeDocument/2006/relationships/hyperlink" Target="https://www.instagram.com/reel/Cx_n2Nlxd2y/" TargetMode="External"/><Relationship Id="rId428" Type="http://schemas.openxmlformats.org/officeDocument/2006/relationships/hyperlink" Target="https://www.instagram.com/p/CwxWOj_u8go/" TargetMode="External"/><Relationship Id="rId232" Type="http://schemas.openxmlformats.org/officeDocument/2006/relationships/hyperlink" Target="https://www.instagram.com/p/CyRkzMJRC2Q/" TargetMode="External"/><Relationship Id="rId274" Type="http://schemas.openxmlformats.org/officeDocument/2006/relationships/hyperlink" Target="https://www.instagram.com/p/C0C_ekzpTCY/" TargetMode="External"/><Relationship Id="rId481" Type="http://schemas.openxmlformats.org/officeDocument/2006/relationships/hyperlink" Target="https://www.instagram.com/p/CvXSO2DOYqe/" TargetMode="External"/><Relationship Id="rId27" Type="http://schemas.openxmlformats.org/officeDocument/2006/relationships/hyperlink" Target="https://www.instagram.com/p/DJCIxuTti74/" TargetMode="External"/><Relationship Id="rId69" Type="http://schemas.openxmlformats.org/officeDocument/2006/relationships/hyperlink" Target="https://www.instagram.com/p/C7l92gtvyT4/" TargetMode="External"/><Relationship Id="rId134" Type="http://schemas.openxmlformats.org/officeDocument/2006/relationships/hyperlink" Target="https://www.instagram.com/p/C5gYDDlO_ch/" TargetMode="External"/><Relationship Id="rId80" Type="http://schemas.openxmlformats.org/officeDocument/2006/relationships/hyperlink" Target="https://www.instagram.com/p/C7UOx2ruWdy/" TargetMode="External"/><Relationship Id="rId176" Type="http://schemas.openxmlformats.org/officeDocument/2006/relationships/hyperlink" Target="https://www.instagram.com/p/C3s1KMTRYyn/" TargetMode="External"/><Relationship Id="rId341" Type="http://schemas.openxmlformats.org/officeDocument/2006/relationships/hyperlink" Target="https://www.instagram.com/p/Cyx9bO7umYU/" TargetMode="External"/><Relationship Id="rId383" Type="http://schemas.openxmlformats.org/officeDocument/2006/relationships/hyperlink" Target="https://www.instagram.com/p/Cx0X_18ObjC/" TargetMode="External"/><Relationship Id="rId439" Type="http://schemas.openxmlformats.org/officeDocument/2006/relationships/hyperlink" Target="https://www.instagram.com/p/CwaWMmZO7df/" TargetMode="External"/><Relationship Id="rId201" Type="http://schemas.openxmlformats.org/officeDocument/2006/relationships/hyperlink" Target="https://www.instagram.com/p/C29wuyUORus/" TargetMode="External"/><Relationship Id="rId243" Type="http://schemas.openxmlformats.org/officeDocument/2006/relationships/hyperlink" Target="https://www.instagram.com/p/C1IpQhPxnYU/" TargetMode="External"/><Relationship Id="rId285" Type="http://schemas.openxmlformats.org/officeDocument/2006/relationships/hyperlink" Target="https://www.instagram.com/p/Czyzw_PumvF/" TargetMode="External"/><Relationship Id="rId450" Type="http://schemas.openxmlformats.org/officeDocument/2006/relationships/hyperlink" Target="https://www.instagram.com/p/CwGpAACx9Oi/" TargetMode="External"/><Relationship Id="rId506" Type="http://schemas.openxmlformats.org/officeDocument/2006/relationships/hyperlink" Target="https://www.instagram.com/p/CumikbjuTiC/" TargetMode="External"/><Relationship Id="rId38" Type="http://schemas.openxmlformats.org/officeDocument/2006/relationships/hyperlink" Target="https://www.instagram.com/p/C8pDoByxiT8/" TargetMode="External"/><Relationship Id="rId103" Type="http://schemas.openxmlformats.org/officeDocument/2006/relationships/hyperlink" Target="https://www.instagram.com/p/C6pIwqvxrD1/" TargetMode="External"/><Relationship Id="rId310" Type="http://schemas.openxmlformats.org/officeDocument/2006/relationships/hyperlink" Target="https://www.instagram.com/p/CzbaQcNuahK/" TargetMode="External"/><Relationship Id="rId492" Type="http://schemas.openxmlformats.org/officeDocument/2006/relationships/hyperlink" Target="https://www.instagram.com/p/CvBDnfDxyiK/" TargetMode="External"/><Relationship Id="rId91" Type="http://schemas.openxmlformats.org/officeDocument/2006/relationships/hyperlink" Target="https://www.instagram.com/p/C66als1Opq_/" TargetMode="External"/><Relationship Id="rId145" Type="http://schemas.openxmlformats.org/officeDocument/2006/relationships/hyperlink" Target="https://www.instagram.com/p/C4-n2nMOoLz/" TargetMode="External"/><Relationship Id="rId187" Type="http://schemas.openxmlformats.org/officeDocument/2006/relationships/hyperlink" Target="https://www.instagram.com/p/C3hw19IuznF/" TargetMode="External"/><Relationship Id="rId352" Type="http://schemas.openxmlformats.org/officeDocument/2006/relationships/hyperlink" Target="https://www.instagram.com/p/CyiuCf8ODHO/" TargetMode="External"/><Relationship Id="rId394" Type="http://schemas.openxmlformats.org/officeDocument/2006/relationships/hyperlink" Target="https://www.instagram.com/p/Cxngic6uozP/" TargetMode="External"/><Relationship Id="rId408" Type="http://schemas.openxmlformats.org/officeDocument/2006/relationships/hyperlink" Target="https://www.instagram.com/p/CxN_oDKuGE2/" TargetMode="External"/><Relationship Id="rId212" Type="http://schemas.openxmlformats.org/officeDocument/2006/relationships/hyperlink" Target="https://www.instagram.com/p/C2SMY4rOZAl/" TargetMode="External"/><Relationship Id="rId254" Type="http://schemas.openxmlformats.org/officeDocument/2006/relationships/hyperlink" Target="https://www.instagram.com/p/C0z_TBORLnq/" TargetMode="External"/><Relationship Id="rId49" Type="http://schemas.openxmlformats.org/officeDocument/2006/relationships/hyperlink" Target="https://www.instagram.com/p/C8LHAmjRxSQ/" TargetMode="External"/><Relationship Id="rId114" Type="http://schemas.openxmlformats.org/officeDocument/2006/relationships/hyperlink" Target="https://www.instagram.com/p/C6Oax5fuU0R/" TargetMode="External"/><Relationship Id="rId296" Type="http://schemas.openxmlformats.org/officeDocument/2006/relationships/hyperlink" Target="https://www.instagram.com/p/CzoazktuJxb/" TargetMode="External"/><Relationship Id="rId461" Type="http://schemas.openxmlformats.org/officeDocument/2006/relationships/hyperlink" Target="https://www.instagram.com/p/Cv2PEEGOh7n/" TargetMode="External"/><Relationship Id="rId517" Type="http://schemas.openxmlformats.org/officeDocument/2006/relationships/hyperlink" Target="https://www.instagram.com/p/CucD61jO1wY/" TargetMode="External"/><Relationship Id="rId60" Type="http://schemas.openxmlformats.org/officeDocument/2006/relationships/hyperlink" Target="https://www.instagram.com/p/C72hYU5xJoc/" TargetMode="External"/><Relationship Id="rId156" Type="http://schemas.openxmlformats.org/officeDocument/2006/relationships/hyperlink" Target="https://www.instagram.com/p/C4qPbQ3uoI-/" TargetMode="External"/><Relationship Id="rId198" Type="http://schemas.openxmlformats.org/officeDocument/2006/relationships/hyperlink" Target="https://www.instagram.com/p/C3BkhGNxl9Z/" TargetMode="External"/><Relationship Id="rId321" Type="http://schemas.openxmlformats.org/officeDocument/2006/relationships/hyperlink" Target="https://www.instagram.com/p/CzOxG1dORpK/" TargetMode="External"/><Relationship Id="rId363" Type="http://schemas.openxmlformats.org/officeDocument/2006/relationships/hyperlink" Target="https://www.instagram.com/p/CyMW87SRPFK/" TargetMode="External"/><Relationship Id="rId419" Type="http://schemas.openxmlformats.org/officeDocument/2006/relationships/hyperlink" Target="https://www.instagram.com/p/Cw8mhVERfiy/" TargetMode="External"/><Relationship Id="rId223" Type="http://schemas.openxmlformats.org/officeDocument/2006/relationships/hyperlink" Target="https://www.instagram.com/p/C12qkCexFHo/" TargetMode="External"/><Relationship Id="rId430" Type="http://schemas.openxmlformats.org/officeDocument/2006/relationships/hyperlink" Target="https://www.instagram.com/reel/CwqkesQxQM7/" TargetMode="External"/><Relationship Id="rId18" Type="http://schemas.openxmlformats.org/officeDocument/2006/relationships/hyperlink" Target="https://www.instagram.com/p/DIwGXmyRwbi/" TargetMode="External"/><Relationship Id="rId265" Type="http://schemas.openxmlformats.org/officeDocument/2006/relationships/hyperlink" Target="https://www.instagram.com/p/C0ckzjMRpv0/" TargetMode="External"/><Relationship Id="rId472" Type="http://schemas.openxmlformats.org/officeDocument/2006/relationships/hyperlink" Target="https://www.instagram.com/p/CviggEjxWSH/" TargetMode="External"/><Relationship Id="rId125" Type="http://schemas.openxmlformats.org/officeDocument/2006/relationships/hyperlink" Target="https://www.instagram.com/p/C5zFJFBxt1D/" TargetMode="External"/><Relationship Id="rId167" Type="http://schemas.openxmlformats.org/officeDocument/2006/relationships/hyperlink" Target="https://www.instagram.com/p/C4G9XXnxmUl/" TargetMode="External"/><Relationship Id="rId332" Type="http://schemas.openxmlformats.org/officeDocument/2006/relationships/hyperlink" Target="https://www.instagram.com/p/Cy6bqD1RWtr/" TargetMode="External"/><Relationship Id="rId374" Type="http://schemas.openxmlformats.org/officeDocument/2006/relationships/hyperlink" Target="https://www.instagram.com/p/Cx-6V5xOKxH/" TargetMode="External"/><Relationship Id="rId71" Type="http://schemas.openxmlformats.org/officeDocument/2006/relationships/hyperlink" Target="https://www.instagram.com/p/C7j339OxBFW/" TargetMode="External"/><Relationship Id="rId234" Type="http://schemas.openxmlformats.org/officeDocument/2006/relationships/hyperlink" Target="https://www.instagram.com/p/C1cTp7KOlkX/" TargetMode="External"/><Relationship Id="rId2" Type="http://schemas.openxmlformats.org/officeDocument/2006/relationships/hyperlink" Target="https://www.instagram.com/p/DH9hafxM92r/" TargetMode="External"/><Relationship Id="rId29" Type="http://schemas.openxmlformats.org/officeDocument/2006/relationships/hyperlink" Target="https://www.instagram.com/p/DJFo5snOkPW/" TargetMode="External"/><Relationship Id="rId276" Type="http://schemas.openxmlformats.org/officeDocument/2006/relationships/hyperlink" Target="https://www.instagram.com/reel/C0Aaqoux1uA/" TargetMode="External"/><Relationship Id="rId441" Type="http://schemas.openxmlformats.org/officeDocument/2006/relationships/hyperlink" Target="https://www.instagram.com/p/CwWHcFRRuZz/" TargetMode="External"/><Relationship Id="rId483" Type="http://schemas.openxmlformats.org/officeDocument/2006/relationships/hyperlink" Target="https://www.instagram.com/p/CvQoy1Rxe2n/" TargetMode="External"/><Relationship Id="rId40" Type="http://schemas.openxmlformats.org/officeDocument/2006/relationships/hyperlink" Target="https://www.instagram.com/p/C8iM3ypxybL/" TargetMode="External"/><Relationship Id="rId136" Type="http://schemas.openxmlformats.org/officeDocument/2006/relationships/hyperlink" Target="https://www.instagram.com/p/C5YN-hOxtNd/" TargetMode="External"/><Relationship Id="rId178" Type="http://schemas.openxmlformats.org/officeDocument/2006/relationships/hyperlink" Target="https://www.instagram.com/p/C3qvpTqr1J3/" TargetMode="External"/><Relationship Id="rId301" Type="http://schemas.openxmlformats.org/officeDocument/2006/relationships/hyperlink" Target="https://www.instagram.com/p/Czj_1I6RPbL/" TargetMode="External"/><Relationship Id="rId343" Type="http://schemas.openxmlformats.org/officeDocument/2006/relationships/hyperlink" Target="https://www.instagram.com/p/Cyvq9K8uDC5/" TargetMode="External"/><Relationship Id="rId82" Type="http://schemas.openxmlformats.org/officeDocument/2006/relationships/hyperlink" Target="https://www.instagram.com/p/C7RTfZ5hHrZ/" TargetMode="External"/><Relationship Id="rId203" Type="http://schemas.openxmlformats.org/officeDocument/2006/relationships/hyperlink" Target="https://www.instagram.com/p/C22a-goua9o/" TargetMode="External"/><Relationship Id="rId385" Type="http://schemas.openxmlformats.org/officeDocument/2006/relationships/hyperlink" Target="https://www.instagram.com/p/CxwPM_QOE7W/" TargetMode="External"/><Relationship Id="rId245" Type="http://schemas.openxmlformats.org/officeDocument/2006/relationships/hyperlink" Target="https://www.instagram.com/p/C1F_d8bRTBe/" TargetMode="External"/><Relationship Id="rId287" Type="http://schemas.openxmlformats.org/officeDocument/2006/relationships/hyperlink" Target="https://www.instagram.com/p/CzwItP4unV-/" TargetMode="External"/><Relationship Id="rId410" Type="http://schemas.openxmlformats.org/officeDocument/2006/relationships/hyperlink" Target="https://www.instagram.com/reel/CxLEiGUOfYY/" TargetMode="External"/><Relationship Id="rId452" Type="http://schemas.openxmlformats.org/officeDocument/2006/relationships/hyperlink" Target="https://www.instagram.com/p/CwFhUMUu35_/" TargetMode="External"/><Relationship Id="rId494" Type="http://schemas.openxmlformats.org/officeDocument/2006/relationships/hyperlink" Target="https://www.instagram.com/p/Cu74-y_xNdK/" TargetMode="External"/><Relationship Id="rId508" Type="http://schemas.openxmlformats.org/officeDocument/2006/relationships/hyperlink" Target="https://www.instagram.com/p/CxYlqt4RGFg/" TargetMode="External"/><Relationship Id="rId105" Type="http://schemas.openxmlformats.org/officeDocument/2006/relationships/hyperlink" Target="https://www.instagram.com/p/C6hctfeKn8B/" TargetMode="External"/><Relationship Id="rId147" Type="http://schemas.openxmlformats.org/officeDocument/2006/relationships/hyperlink" Target="https://www.instagram.com/p/C402zRGxJwL/" TargetMode="External"/><Relationship Id="rId312" Type="http://schemas.openxmlformats.org/officeDocument/2006/relationships/hyperlink" Target="https://www.instagram.com/reel/CzZ18Q6Rm3O/" TargetMode="External"/><Relationship Id="rId354" Type="http://schemas.openxmlformats.org/officeDocument/2006/relationships/hyperlink" Target="https://www.instagram.com/p/CygFDZcuRJx/" TargetMode="External"/><Relationship Id="rId51" Type="http://schemas.openxmlformats.org/officeDocument/2006/relationships/hyperlink" Target="https://www.instagram.com/p/C8HiNa5xLV8/" TargetMode="External"/><Relationship Id="rId93" Type="http://schemas.openxmlformats.org/officeDocument/2006/relationships/hyperlink" Target="https://www.instagram.com/p/C61-d_BRv9e/" TargetMode="External"/><Relationship Id="rId189" Type="http://schemas.openxmlformats.org/officeDocument/2006/relationships/hyperlink" Target="https://www.instagram.com/p/C3aNXv_OQ5I/" TargetMode="External"/><Relationship Id="rId396" Type="http://schemas.openxmlformats.org/officeDocument/2006/relationships/hyperlink" Target="https://www.instagram.com/p/Cxgt5Tzx0hN/" TargetMode="External"/><Relationship Id="rId214" Type="http://schemas.openxmlformats.org/officeDocument/2006/relationships/hyperlink" Target="https://www.instagram.com/p/C2NBIwRuUr5/" TargetMode="External"/><Relationship Id="rId256" Type="http://schemas.openxmlformats.org/officeDocument/2006/relationships/hyperlink" Target="https://www.instagram.com/p/C0xZzRlxyoF/" TargetMode="External"/><Relationship Id="rId298" Type="http://schemas.openxmlformats.org/officeDocument/2006/relationships/hyperlink" Target="https://www.instagram.com/p/CzmtFbDRaT4/" TargetMode="External"/><Relationship Id="rId421" Type="http://schemas.openxmlformats.org/officeDocument/2006/relationships/hyperlink" Target="https://www.instagram.com/p/Cw6BRsaxkpC/" TargetMode="External"/><Relationship Id="rId463" Type="http://schemas.openxmlformats.org/officeDocument/2006/relationships/hyperlink" Target="https://www.instagram.com/reel/Cv0CWwlssDg/" TargetMode="External"/><Relationship Id="rId519" Type="http://schemas.openxmlformats.org/officeDocument/2006/relationships/hyperlink" Target="https://www.instagram.com/reel/CuezbZVgedS/" TargetMode="External"/><Relationship Id="rId116" Type="http://schemas.openxmlformats.org/officeDocument/2006/relationships/hyperlink" Target="https://www.instagram.com/p/C6JjUM5OO1o/" TargetMode="External"/><Relationship Id="rId158" Type="http://schemas.openxmlformats.org/officeDocument/2006/relationships/hyperlink" Target="https://www.instagram.com/p/C4iTSa1O-m1/" TargetMode="External"/><Relationship Id="rId323" Type="http://schemas.openxmlformats.org/officeDocument/2006/relationships/hyperlink" Target="https://www.instagram.com/p/CzKYv-CrZkm/" TargetMode="External"/><Relationship Id="rId20" Type="http://schemas.openxmlformats.org/officeDocument/2006/relationships/hyperlink" Target="https://www.instagram.com/p/DIygfCpCzIE/" TargetMode="External"/><Relationship Id="rId62" Type="http://schemas.openxmlformats.org/officeDocument/2006/relationships/hyperlink" Target="https://www.instagram.com/p/C7z3O2Nxqcu/" TargetMode="External"/><Relationship Id="rId365" Type="http://schemas.openxmlformats.org/officeDocument/2006/relationships/hyperlink" Target="https://www.instagram.com/p/CyI35oluWuV/" TargetMode="External"/><Relationship Id="rId225" Type="http://schemas.openxmlformats.org/officeDocument/2006/relationships/hyperlink" Target="https://www.instagram.com/p/C10OO7PR8XV/" TargetMode="External"/><Relationship Id="rId267" Type="http://schemas.openxmlformats.org/officeDocument/2006/relationships/hyperlink" Target="https://www.instagram.com/p/C0P16Y3xYTS/" TargetMode="External"/><Relationship Id="rId432" Type="http://schemas.openxmlformats.org/officeDocument/2006/relationships/hyperlink" Target="https://www.instagram.com/p/CwoII8xtyV-/" TargetMode="External"/><Relationship Id="rId474" Type="http://schemas.openxmlformats.org/officeDocument/2006/relationships/hyperlink" Target="https://www.instagram.com/p/Cvf6-iVRQaO/" TargetMode="External"/><Relationship Id="rId127" Type="http://schemas.openxmlformats.org/officeDocument/2006/relationships/hyperlink" Target="https://www.instagram.com/p/C5quV4oOU-A/" TargetMode="External"/><Relationship Id="rId31" Type="http://schemas.openxmlformats.org/officeDocument/2006/relationships/hyperlink" Target="https://www.instagram.com/p/C5Qnh3-L0E1/" TargetMode="External"/><Relationship Id="rId73" Type="http://schemas.openxmlformats.org/officeDocument/2006/relationships/hyperlink" Target="https://www.instagram.com/p/C7hzqdaxPy_/" TargetMode="External"/><Relationship Id="rId169" Type="http://schemas.openxmlformats.org/officeDocument/2006/relationships/hyperlink" Target="https://www.instagram.com/p/C4F0VVeuezT/" TargetMode="External"/><Relationship Id="rId334" Type="http://schemas.openxmlformats.org/officeDocument/2006/relationships/hyperlink" Target="https://www.instagram.com/p/Cy4WaRUx2om/" TargetMode="External"/><Relationship Id="rId376" Type="http://schemas.openxmlformats.org/officeDocument/2006/relationships/hyperlink" Target="https://www.instagram.com/p/Cx8CREVROme/" TargetMode="External"/><Relationship Id="rId4" Type="http://schemas.openxmlformats.org/officeDocument/2006/relationships/hyperlink" Target="https://www.instagram.com/p/DICmeVyPFua/" TargetMode="External"/><Relationship Id="rId180" Type="http://schemas.openxmlformats.org/officeDocument/2006/relationships/hyperlink" Target="https://www.instagram.com/p/C3pxbVpuffF/" TargetMode="External"/><Relationship Id="rId236" Type="http://schemas.openxmlformats.org/officeDocument/2006/relationships/hyperlink" Target="https://www.instagram.com/p/C1ah0nDRlGJ/" TargetMode="External"/><Relationship Id="rId278" Type="http://schemas.openxmlformats.org/officeDocument/2006/relationships/hyperlink" Target="https://www.instagram.com/p/Cz9jEx-RDDT/" TargetMode="External"/><Relationship Id="rId401" Type="http://schemas.openxmlformats.org/officeDocument/2006/relationships/hyperlink" Target="https://www.instagram.com/p/CxZJz_7xF8J/" TargetMode="External"/><Relationship Id="rId443" Type="http://schemas.openxmlformats.org/officeDocument/2006/relationships/hyperlink" Target="https://www.instagram.com/reel/CwTdY48Lu8s/" TargetMode="External"/><Relationship Id="rId303" Type="http://schemas.openxmlformats.org/officeDocument/2006/relationships/hyperlink" Target="https://www.instagram.com/p/CzjPg03u36H/" TargetMode="External"/><Relationship Id="rId485" Type="http://schemas.openxmlformats.org/officeDocument/2006/relationships/hyperlink" Target="https://www.instagram.com/p/CvN5OglRFao/" TargetMode="External"/><Relationship Id="rId42" Type="http://schemas.openxmlformats.org/officeDocument/2006/relationships/hyperlink" Target="https://www.instagram.com/p/C8aeFAmvMii/" TargetMode="External"/><Relationship Id="rId84" Type="http://schemas.openxmlformats.org/officeDocument/2006/relationships/hyperlink" Target="https://www.instagram.com/p/C7MIVenujqM/" TargetMode="External"/><Relationship Id="rId138" Type="http://schemas.openxmlformats.org/officeDocument/2006/relationships/hyperlink" Target="https://www.instagram.com/p/C5WIRRiOxJE/" TargetMode="External"/><Relationship Id="rId345" Type="http://schemas.openxmlformats.org/officeDocument/2006/relationships/hyperlink" Target="https://www.instagram.com/p/CyosKFSR2vc/" TargetMode="External"/><Relationship Id="rId387" Type="http://schemas.openxmlformats.org/officeDocument/2006/relationships/hyperlink" Target="https://www.instagram.com/p/CxvJrtLOgAm/" TargetMode="External"/><Relationship Id="rId510" Type="http://schemas.openxmlformats.org/officeDocument/2006/relationships/hyperlink" Target="https://www.instagram.com/p/CuRy9KnOEAW/" TargetMode="External"/><Relationship Id="rId191" Type="http://schemas.openxmlformats.org/officeDocument/2006/relationships/hyperlink" Target="https://www.instagram.com/p/C3XhsTMOCzB/" TargetMode="External"/><Relationship Id="rId205" Type="http://schemas.openxmlformats.org/officeDocument/2006/relationships/hyperlink" Target="https://www.instagram.com/p/C20jT20xi2l/" TargetMode="External"/><Relationship Id="rId247" Type="http://schemas.openxmlformats.org/officeDocument/2006/relationships/hyperlink" Target="https://www.instagram.com/p/C1E0d4BOs-D/" TargetMode="External"/><Relationship Id="rId412" Type="http://schemas.openxmlformats.org/officeDocument/2006/relationships/hyperlink" Target="https://www.instagram.com/p/CxIiA-0uULf/" TargetMode="External"/><Relationship Id="rId107" Type="http://schemas.openxmlformats.org/officeDocument/2006/relationships/hyperlink" Target="https://www.instagram.com/p/C6gNvdZskNw/" TargetMode="External"/><Relationship Id="rId289" Type="http://schemas.openxmlformats.org/officeDocument/2006/relationships/hyperlink" Target="https://www.instagram.com/p/CzuXBmuxBpa/" TargetMode="External"/><Relationship Id="rId454" Type="http://schemas.openxmlformats.org/officeDocument/2006/relationships/hyperlink" Target="https://www.instagram.com/p/CwC_fzpuR5M/" TargetMode="External"/><Relationship Id="rId496" Type="http://schemas.openxmlformats.org/officeDocument/2006/relationships/hyperlink" Target="https://www.instagram.com/p/Cu2t931xtcf/" TargetMode="External"/><Relationship Id="rId11" Type="http://schemas.openxmlformats.org/officeDocument/2006/relationships/hyperlink" Target="https://www.instagram.com/p/DIWUmoMJUh4/" TargetMode="External"/><Relationship Id="rId53" Type="http://schemas.openxmlformats.org/officeDocument/2006/relationships/hyperlink" Target="https://www.instagram.com/p/C8EzpwcxLKR/" TargetMode="External"/><Relationship Id="rId149" Type="http://schemas.openxmlformats.org/officeDocument/2006/relationships/hyperlink" Target="https://www.instagram.com/p/C4xmp_KsTbZ/" TargetMode="External"/><Relationship Id="rId314" Type="http://schemas.openxmlformats.org/officeDocument/2006/relationships/hyperlink" Target="https://www.instagram.com/p/CzYx2n-ORPA/" TargetMode="External"/><Relationship Id="rId356" Type="http://schemas.openxmlformats.org/officeDocument/2006/relationships/hyperlink" Target="https://www.instagram.com/p/CycA0KRxGrJ/" TargetMode="External"/><Relationship Id="rId398" Type="http://schemas.openxmlformats.org/officeDocument/2006/relationships/hyperlink" Target="https://www.instagram.com/reel/CxdQpewuqPg/" TargetMode="External"/><Relationship Id="rId521" Type="http://schemas.openxmlformats.org/officeDocument/2006/relationships/hyperlink" Target="https://www.instagram.com/p/CuiEEd7xr-i/" TargetMode="External"/><Relationship Id="rId95" Type="http://schemas.openxmlformats.org/officeDocument/2006/relationships/hyperlink" Target="https://www.instagram.com/p/C6zguClxdqh/" TargetMode="External"/><Relationship Id="rId160" Type="http://schemas.openxmlformats.org/officeDocument/2006/relationships/hyperlink" Target="https://www.instagram.com/p/C4dNMyGOSft/" TargetMode="External"/><Relationship Id="rId216" Type="http://schemas.openxmlformats.org/officeDocument/2006/relationships/hyperlink" Target="https://www.instagram.com/p/C2FgHQuu8jY/" TargetMode="External"/><Relationship Id="rId423" Type="http://schemas.openxmlformats.org/officeDocument/2006/relationships/hyperlink" Target="https://www.instagram.com/p/Cw3cmsnxn_B/" TargetMode="External"/><Relationship Id="rId258" Type="http://schemas.openxmlformats.org/officeDocument/2006/relationships/hyperlink" Target="https://www.instagram.com/p/C0mv2eRR46I/" TargetMode="External"/><Relationship Id="rId465" Type="http://schemas.openxmlformats.org/officeDocument/2006/relationships/hyperlink" Target="https://www.instagram.com/p/Cvx-LZcJOb9/" TargetMode="External"/><Relationship Id="rId22" Type="http://schemas.openxmlformats.org/officeDocument/2006/relationships/hyperlink" Target="https://www.instagram.com/p/DI1AWM-Rwk-/" TargetMode="External"/><Relationship Id="rId64" Type="http://schemas.openxmlformats.org/officeDocument/2006/relationships/hyperlink" Target="https://www.instagram.com/p/C7y1k5uxsGn/" TargetMode="External"/><Relationship Id="rId118" Type="http://schemas.openxmlformats.org/officeDocument/2006/relationships/hyperlink" Target="https://www.instagram.com/p/C6ES20QuQur/" TargetMode="External"/><Relationship Id="rId325" Type="http://schemas.openxmlformats.org/officeDocument/2006/relationships/hyperlink" Target="https://www.instagram.com/p/CzHrYWMRH1a/" TargetMode="External"/><Relationship Id="rId367" Type="http://schemas.openxmlformats.org/officeDocument/2006/relationships/hyperlink" Target="https://www.instagram.com/p/CyGTX9kOXdR/" TargetMode="External"/><Relationship Id="rId171" Type="http://schemas.openxmlformats.org/officeDocument/2006/relationships/hyperlink" Target="https://www.instagram.com/p/C37g32XO-oT/" TargetMode="External"/><Relationship Id="rId227" Type="http://schemas.openxmlformats.org/officeDocument/2006/relationships/hyperlink" Target="https://www.instagram.com/p/C1xmkmOxjtk/" TargetMode="External"/><Relationship Id="rId269" Type="http://schemas.openxmlformats.org/officeDocument/2006/relationships/hyperlink" Target="https://www.instagram.com/p/C0NTu1QxPrS/" TargetMode="External"/><Relationship Id="rId434" Type="http://schemas.openxmlformats.org/officeDocument/2006/relationships/hyperlink" Target="https://www.instagram.com/p/CwkoIWVusrr/" TargetMode="External"/><Relationship Id="rId476" Type="http://schemas.openxmlformats.org/officeDocument/2006/relationships/hyperlink" Target="https://www.instagram.com/p/CvdWhCAxXtc/" TargetMode="External"/><Relationship Id="rId33" Type="http://schemas.openxmlformats.org/officeDocument/2006/relationships/hyperlink" Target="https://www.instagram.com/p/C8vEwGbRsTa/" TargetMode="External"/><Relationship Id="rId129" Type="http://schemas.openxmlformats.org/officeDocument/2006/relationships/hyperlink" Target="https://www.instagram.com/p/C5n3UmhumnD/" TargetMode="External"/><Relationship Id="rId280" Type="http://schemas.openxmlformats.org/officeDocument/2006/relationships/hyperlink" Target="https://www.instagram.com/p/Cz8sp45OVYz/" TargetMode="External"/><Relationship Id="rId336" Type="http://schemas.openxmlformats.org/officeDocument/2006/relationships/hyperlink" Target="https://www.instagram.com/p/Cy3KnfwOacN/" TargetMode="External"/><Relationship Id="rId501" Type="http://schemas.openxmlformats.org/officeDocument/2006/relationships/hyperlink" Target="https://www.instagram.com/p/CushQQ_x_Tg/" TargetMode="External"/><Relationship Id="rId75" Type="http://schemas.openxmlformats.org/officeDocument/2006/relationships/hyperlink" Target="https://www.instagram.com/p/C7fXjNjRocc/" TargetMode="External"/><Relationship Id="rId140" Type="http://schemas.openxmlformats.org/officeDocument/2006/relationships/hyperlink" Target="https://www.instagram.com/p/C1mPaCLspyl/" TargetMode="External"/><Relationship Id="rId182" Type="http://schemas.openxmlformats.org/officeDocument/2006/relationships/hyperlink" Target="https://www.instagram.com/p/C3m5-OzOFBu/" TargetMode="External"/><Relationship Id="rId378" Type="http://schemas.openxmlformats.org/officeDocument/2006/relationships/hyperlink" Target="https://www.instagram.com/p/Cx6BsV4RCI2/" TargetMode="External"/><Relationship Id="rId403" Type="http://schemas.openxmlformats.org/officeDocument/2006/relationships/hyperlink" Target="https://www.instagram.com/p/CxWXL7VxSuJ/" TargetMode="External"/><Relationship Id="rId6" Type="http://schemas.openxmlformats.org/officeDocument/2006/relationships/hyperlink" Target="https://www.instagram.com/p/DIKaV0AxR3S/" TargetMode="External"/><Relationship Id="rId238" Type="http://schemas.openxmlformats.org/officeDocument/2006/relationships/hyperlink" Target="https://www.instagram.com/p/C1ZYJngONRX/" TargetMode="External"/><Relationship Id="rId445" Type="http://schemas.openxmlformats.org/officeDocument/2006/relationships/hyperlink" Target="https://www.instagram.com/p/CwQ5sStRWku/" TargetMode="External"/><Relationship Id="rId487" Type="http://schemas.openxmlformats.org/officeDocument/2006/relationships/hyperlink" Target="https://www.instagram.com/p/CvKhW7HOrco/" TargetMode="External"/><Relationship Id="rId291" Type="http://schemas.openxmlformats.org/officeDocument/2006/relationships/hyperlink" Target="https://www.instagram.com/p/CzruZeHOTgm/" TargetMode="External"/><Relationship Id="rId305" Type="http://schemas.openxmlformats.org/officeDocument/2006/relationships/hyperlink" Target="https://www.instagram.com/p/Czhdtw1BUCo/" TargetMode="External"/><Relationship Id="rId347" Type="http://schemas.openxmlformats.org/officeDocument/2006/relationships/hyperlink" Target="https://www.instagram.com/p/CynqHHsOOzh/" TargetMode="External"/><Relationship Id="rId512" Type="http://schemas.openxmlformats.org/officeDocument/2006/relationships/hyperlink" Target="https://www.instagram.com/p/CuUUzNZOUC4/" TargetMode="External"/><Relationship Id="rId44" Type="http://schemas.openxmlformats.org/officeDocument/2006/relationships/hyperlink" Target="https://www.instagram.com/p/C8W4ukHonRt/" TargetMode="External"/><Relationship Id="rId86" Type="http://schemas.openxmlformats.org/officeDocument/2006/relationships/hyperlink" Target="https://www.instagram.com/p/C7CJdbFumeJ/" TargetMode="External"/><Relationship Id="rId151" Type="http://schemas.openxmlformats.org/officeDocument/2006/relationships/hyperlink" Target="https://www.instagram.com/p/C4vTuAXOTi2/" TargetMode="External"/><Relationship Id="rId389" Type="http://schemas.openxmlformats.org/officeDocument/2006/relationships/hyperlink" Target="https://www.instagram.com/p/Cxsl32_uFL6/" TargetMode="External"/><Relationship Id="rId193" Type="http://schemas.openxmlformats.org/officeDocument/2006/relationships/hyperlink" Target="https://www.instagram.com/p/C3VLOG-LBm3/" TargetMode="External"/><Relationship Id="rId207" Type="http://schemas.openxmlformats.org/officeDocument/2006/relationships/hyperlink" Target="https://www.instagram.com/p/C2vifZtRo2g/" TargetMode="External"/><Relationship Id="rId249" Type="http://schemas.openxmlformats.org/officeDocument/2006/relationships/hyperlink" Target="https://www.instagram.com/p/C1AsVM5Rq8e/" TargetMode="External"/><Relationship Id="rId414" Type="http://schemas.openxmlformats.org/officeDocument/2006/relationships/hyperlink" Target="https://www.instagram.com/p/CxF9cYxOU9Z/" TargetMode="External"/><Relationship Id="rId456" Type="http://schemas.openxmlformats.org/officeDocument/2006/relationships/hyperlink" Target="https://www.instagram.com/p/CwAd7wlujZL/" TargetMode="External"/><Relationship Id="rId498" Type="http://schemas.openxmlformats.org/officeDocument/2006/relationships/hyperlink" Target="https://www.instagram.com/p/Cu0ELI2R4o9/" TargetMode="External"/><Relationship Id="rId13" Type="http://schemas.openxmlformats.org/officeDocument/2006/relationships/hyperlink" Target="https://www.instagram.com/p/DIe-CwXOLaO/" TargetMode="External"/><Relationship Id="rId109" Type="http://schemas.openxmlformats.org/officeDocument/2006/relationships/hyperlink" Target="https://www.instagram.com/p/C6beQzvLP6P/" TargetMode="External"/><Relationship Id="rId260" Type="http://schemas.openxmlformats.org/officeDocument/2006/relationships/hyperlink" Target="https://www.instagram.com/p/C0h8LIPRPcE/" TargetMode="External"/><Relationship Id="rId316" Type="http://schemas.openxmlformats.org/officeDocument/2006/relationships/hyperlink" Target="https://www.instagram.com/p/CzWqE93uuPB/" TargetMode="External"/><Relationship Id="rId523" Type="http://schemas.openxmlformats.org/officeDocument/2006/relationships/hyperlink" Target="https://www.instagram.com/p/Cujx4cYufBx/" TargetMode="External"/><Relationship Id="rId55" Type="http://schemas.openxmlformats.org/officeDocument/2006/relationships/hyperlink" Target="https://www.instagram.com/p/C8CnA-jRPF6/" TargetMode="External"/><Relationship Id="rId97" Type="http://schemas.openxmlformats.org/officeDocument/2006/relationships/hyperlink" Target="https://www.instagram.com/p/C6ySLJHvAN2/" TargetMode="External"/><Relationship Id="rId120" Type="http://schemas.openxmlformats.org/officeDocument/2006/relationships/hyperlink" Target="https://www.instagram.com/p/C562geSx85R/" TargetMode="External"/><Relationship Id="rId358" Type="http://schemas.openxmlformats.org/officeDocument/2006/relationships/hyperlink" Target="https://www.instagram.com/p/CyVw33huSfW/" TargetMode="External"/><Relationship Id="rId162" Type="http://schemas.openxmlformats.org/officeDocument/2006/relationships/hyperlink" Target="https://www.instagram.com/p/C4S2gAavl8V/" TargetMode="External"/><Relationship Id="rId218" Type="http://schemas.openxmlformats.org/officeDocument/2006/relationships/hyperlink" Target="https://www.instagram.com/p/C2ALC4zuj6M/" TargetMode="External"/><Relationship Id="rId425" Type="http://schemas.openxmlformats.org/officeDocument/2006/relationships/hyperlink" Target="https://www.instagram.com/p/Cw05R8Ex-4Q/" TargetMode="External"/><Relationship Id="rId467" Type="http://schemas.openxmlformats.org/officeDocument/2006/relationships/hyperlink" Target="https://www.instagram.com/p/Cvua1RuuKzA/" TargetMode="External"/><Relationship Id="rId271" Type="http://schemas.openxmlformats.org/officeDocument/2006/relationships/hyperlink" Target="https://www.instagram.com/p/C0KrfCnRgoj/" TargetMode="External"/><Relationship Id="rId24" Type="http://schemas.openxmlformats.org/officeDocument/2006/relationships/hyperlink" Target="https://www.instagram.com/reel/DI6QKLWPOnr/" TargetMode="External"/><Relationship Id="rId66" Type="http://schemas.openxmlformats.org/officeDocument/2006/relationships/hyperlink" Target="https://www.instagram.com/p/C7wWGw8O6PN/" TargetMode="External"/><Relationship Id="rId131" Type="http://schemas.openxmlformats.org/officeDocument/2006/relationships/hyperlink" Target="https://www.instagram.com/p/C5laI-Eu8qU/" TargetMode="External"/><Relationship Id="rId327" Type="http://schemas.openxmlformats.org/officeDocument/2006/relationships/hyperlink" Target="https://www.instagram.com/p/CzFIpFSxunW/" TargetMode="External"/><Relationship Id="rId369" Type="http://schemas.openxmlformats.org/officeDocument/2006/relationships/hyperlink" Target="https://www.instagram.com/p/CyCQUEyikC5/" TargetMode="External"/><Relationship Id="rId173" Type="http://schemas.openxmlformats.org/officeDocument/2006/relationships/hyperlink" Target="https://www.instagram.com/p/C35FsscuIK6/" TargetMode="External"/><Relationship Id="rId229" Type="http://schemas.openxmlformats.org/officeDocument/2006/relationships/hyperlink" Target="https://www.instagram.com/p/C1vONtfxIrc/" TargetMode="External"/><Relationship Id="rId380" Type="http://schemas.openxmlformats.org/officeDocument/2006/relationships/hyperlink" Target="https://www.instagram.com/p/Cx3j0Yfx-4H/" TargetMode="External"/><Relationship Id="rId436" Type="http://schemas.openxmlformats.org/officeDocument/2006/relationships/hyperlink" Target="https://www.instagram.com/p/Cwh6eJguoYp/" TargetMode="External"/><Relationship Id="rId240" Type="http://schemas.openxmlformats.org/officeDocument/2006/relationships/hyperlink" Target="https://www.instagram.com/p/C1UNm-4PWSm/" TargetMode="External"/><Relationship Id="rId478" Type="http://schemas.openxmlformats.org/officeDocument/2006/relationships/hyperlink" Target="https://www.instagram.com/p/Cva1I6sx4wo/" TargetMode="External"/><Relationship Id="rId35" Type="http://schemas.openxmlformats.org/officeDocument/2006/relationships/hyperlink" Target="https://www.instagram.com/p/C8sYCPRR_NO/" TargetMode="External"/><Relationship Id="rId77" Type="http://schemas.openxmlformats.org/officeDocument/2006/relationships/hyperlink" Target="https://www.instagram.com/p/C7eo2Z5RowF/" TargetMode="External"/><Relationship Id="rId100" Type="http://schemas.openxmlformats.org/officeDocument/2006/relationships/hyperlink" Target="https://www.instagram.com/p/C6tEHY2x1Mz/" TargetMode="External"/><Relationship Id="rId282" Type="http://schemas.openxmlformats.org/officeDocument/2006/relationships/hyperlink" Target="https://www.instagram.com/p/Cz6HF9zO2uA/" TargetMode="External"/><Relationship Id="rId338" Type="http://schemas.openxmlformats.org/officeDocument/2006/relationships/hyperlink" Target="https://www.instagram.com/p/Cy0wsl_Ov_8/" TargetMode="External"/><Relationship Id="rId503" Type="http://schemas.openxmlformats.org/officeDocument/2006/relationships/hyperlink" Target="https://www.instagram.com/p/CupXJnax038/" TargetMode="External"/><Relationship Id="rId8" Type="http://schemas.openxmlformats.org/officeDocument/2006/relationships/hyperlink" Target="https://www.instagram.com/p/DIPhSdRvAQR/" TargetMode="External"/><Relationship Id="rId142" Type="http://schemas.openxmlformats.org/officeDocument/2006/relationships/hyperlink" Target="https://www.instagram.com/p/C5CL7VTRxai/" TargetMode="External"/><Relationship Id="rId184" Type="http://schemas.openxmlformats.org/officeDocument/2006/relationships/hyperlink" Target="https://www.instagram.com/p/C3ku-iquUZI/" TargetMode="External"/><Relationship Id="rId391" Type="http://schemas.openxmlformats.org/officeDocument/2006/relationships/hyperlink" Target="https://www.instagram.com/p/CxqAbqwO5e2/" TargetMode="External"/><Relationship Id="rId405" Type="http://schemas.openxmlformats.org/officeDocument/2006/relationships/hyperlink" Target="https://www.instagram.com/p/CxQOpOIOjGN/" TargetMode="External"/><Relationship Id="rId447" Type="http://schemas.openxmlformats.org/officeDocument/2006/relationships/hyperlink" Target="https://www.instagram.com/reel/CwP4pYOOWNQ/" TargetMode="External"/><Relationship Id="rId251" Type="http://schemas.openxmlformats.org/officeDocument/2006/relationships/hyperlink" Target="https://www.instagram.com/p/C05TgNfMucv/" TargetMode="External"/><Relationship Id="rId489" Type="http://schemas.openxmlformats.org/officeDocument/2006/relationships/hyperlink" Target="https://www.instagram.com/reel/CvITpHGOl2Q/" TargetMode="External"/><Relationship Id="rId46" Type="http://schemas.openxmlformats.org/officeDocument/2006/relationships/hyperlink" Target="https://www.instagram.com/p/C8UU_-5xUks/" TargetMode="External"/><Relationship Id="rId293" Type="http://schemas.openxmlformats.org/officeDocument/2006/relationships/hyperlink" Target="https://www.instagram.com/p/Czq2kjKu5E4/" TargetMode="External"/><Relationship Id="rId307" Type="http://schemas.openxmlformats.org/officeDocument/2006/relationships/hyperlink" Target="https://www.instagram.com/p/CzeNQMNuJZd/" TargetMode="External"/><Relationship Id="rId349" Type="http://schemas.openxmlformats.org/officeDocument/2006/relationships/hyperlink" Target="https://www.instagram.com/p/Cyl9TgOx_1-/" TargetMode="External"/><Relationship Id="rId514" Type="http://schemas.openxmlformats.org/officeDocument/2006/relationships/hyperlink" Target="https://www.instagram.com/p/CuVc9rMJtg5/" TargetMode="External"/><Relationship Id="rId88" Type="http://schemas.openxmlformats.org/officeDocument/2006/relationships/hyperlink" Target="https://www.instagram.com/p/C7AS-bgx79x/" TargetMode="External"/><Relationship Id="rId111" Type="http://schemas.openxmlformats.org/officeDocument/2006/relationships/hyperlink" Target="https://www.instagram.com/p/C6YrAlCulHV/" TargetMode="External"/><Relationship Id="rId153" Type="http://schemas.openxmlformats.org/officeDocument/2006/relationships/hyperlink" Target="https://www.instagram.com/p/C4tpHvWx5Rl/" TargetMode="External"/><Relationship Id="rId195" Type="http://schemas.openxmlformats.org/officeDocument/2006/relationships/hyperlink" Target="https://www.instagram.com/p/C3Gg7xcuCUZ/" TargetMode="External"/><Relationship Id="rId209" Type="http://schemas.openxmlformats.org/officeDocument/2006/relationships/hyperlink" Target="https://www.instagram.com/p/C2gEqruxSQH/" TargetMode="External"/><Relationship Id="rId360" Type="http://schemas.openxmlformats.org/officeDocument/2006/relationships/hyperlink" Target="https://www.instagram.com/p/CyQnMrKOE_U/" TargetMode="External"/><Relationship Id="rId416" Type="http://schemas.openxmlformats.org/officeDocument/2006/relationships/hyperlink" Target="https://www.instagram.com/p/CxDTkxOOqtI/" TargetMode="External"/><Relationship Id="rId220" Type="http://schemas.openxmlformats.org/officeDocument/2006/relationships/hyperlink" Target="https://www.instagram.com/p/C18CWrpRWjS/" TargetMode="External"/><Relationship Id="rId458" Type="http://schemas.openxmlformats.org/officeDocument/2006/relationships/hyperlink" Target="https://www.instagram.com/p/Cv932zEu83L/" TargetMode="External"/><Relationship Id="rId15" Type="http://schemas.openxmlformats.org/officeDocument/2006/relationships/hyperlink" Target="https://www.instagram.com/p/DItZNNiSIAR/" TargetMode="External"/><Relationship Id="rId57" Type="http://schemas.openxmlformats.org/officeDocument/2006/relationships/hyperlink" Target="https://www.instagram.com/p/C76zlRHxqP7/" TargetMode="External"/><Relationship Id="rId262" Type="http://schemas.openxmlformats.org/officeDocument/2006/relationships/hyperlink" Target="https://www.instagram.com/p/C0fZ5l7xMYE/" TargetMode="External"/><Relationship Id="rId318" Type="http://schemas.openxmlformats.org/officeDocument/2006/relationships/hyperlink" Target="https://www.instagram.com/p/CzUpoLVxEsQ/" TargetMode="External"/><Relationship Id="rId525" Type="http://schemas.openxmlformats.org/officeDocument/2006/relationships/hyperlink" Target="https://www.instagram.com/p/CuNmwl3x2Zv/" TargetMode="External"/><Relationship Id="rId99" Type="http://schemas.openxmlformats.org/officeDocument/2006/relationships/hyperlink" Target="https://www.instagram.com/p/C6vorxOsxuB/" TargetMode="External"/><Relationship Id="rId122" Type="http://schemas.openxmlformats.org/officeDocument/2006/relationships/hyperlink" Target="https://www.instagram.com/p/C53AG1LPpxh/" TargetMode="External"/><Relationship Id="rId164" Type="http://schemas.openxmlformats.org/officeDocument/2006/relationships/hyperlink" Target="https://www.instagram.com/p/C4LKHKnuyJZ/" TargetMode="External"/><Relationship Id="rId371" Type="http://schemas.openxmlformats.org/officeDocument/2006/relationships/hyperlink" Target="https://www.instagram.com/p/CyBOjhWujLV/" TargetMode="External"/><Relationship Id="rId427" Type="http://schemas.openxmlformats.org/officeDocument/2006/relationships/hyperlink" Target="https://www.instagram.com/p/CwyTERmRTez/" TargetMode="External"/><Relationship Id="rId469" Type="http://schemas.openxmlformats.org/officeDocument/2006/relationships/hyperlink" Target="https://www.instagram.com/p/Cvr3C2fusS5/" TargetMode="External"/><Relationship Id="rId26" Type="http://schemas.openxmlformats.org/officeDocument/2006/relationships/hyperlink" Target="https://www.instagram.com/p/DJAePDNvKBv/" TargetMode="External"/><Relationship Id="rId231" Type="http://schemas.openxmlformats.org/officeDocument/2006/relationships/hyperlink" Target="https://www.instagram.com/p/C1roEjeOdWo/" TargetMode="External"/><Relationship Id="rId273" Type="http://schemas.openxmlformats.org/officeDocument/2006/relationships/hyperlink" Target="https://www.instagram.com/p/C0HHFFBO5Bv/" TargetMode="External"/><Relationship Id="rId329" Type="http://schemas.openxmlformats.org/officeDocument/2006/relationships/hyperlink" Target="https://www.instagram.com/p/CzCgkBCRLHK/" TargetMode="External"/><Relationship Id="rId480" Type="http://schemas.openxmlformats.org/officeDocument/2006/relationships/hyperlink" Target="https://www.instagram.com/p/CvYOxTFRLNs/" TargetMode="External"/><Relationship Id="rId68" Type="http://schemas.openxmlformats.org/officeDocument/2006/relationships/hyperlink" Target="https://www.instagram.com/p/C7nFSO9xndX/" TargetMode="External"/><Relationship Id="rId133" Type="http://schemas.openxmlformats.org/officeDocument/2006/relationships/hyperlink" Target="https://www.instagram.com/p/C5inZ_TOWU4/" TargetMode="External"/><Relationship Id="rId175" Type="http://schemas.openxmlformats.org/officeDocument/2006/relationships/hyperlink" Target="https://www.instagram.com/p/C31DUbog0bO/" TargetMode="External"/><Relationship Id="rId340" Type="http://schemas.openxmlformats.org/officeDocument/2006/relationships/hyperlink" Target="https://www.instagram.com/p/CyyblUOuum1/" TargetMode="External"/><Relationship Id="rId200" Type="http://schemas.openxmlformats.org/officeDocument/2006/relationships/hyperlink" Target="https://www.instagram.com/p/C2-scJHRjOL/" TargetMode="External"/><Relationship Id="rId382" Type="http://schemas.openxmlformats.org/officeDocument/2006/relationships/hyperlink" Target="https://www.instagram.com/p/CukmxOrxqI0/" TargetMode="External"/><Relationship Id="rId438" Type="http://schemas.openxmlformats.org/officeDocument/2006/relationships/hyperlink" Target="https://www.instagram.com/p/CwfTuvVuLKc/" TargetMode="External"/><Relationship Id="rId242" Type="http://schemas.openxmlformats.org/officeDocument/2006/relationships/hyperlink" Target="https://www.instagram.com/p/C1KfdrCuoUi/" TargetMode="External"/><Relationship Id="rId284" Type="http://schemas.openxmlformats.org/officeDocument/2006/relationships/hyperlink" Target="https://www.instagram.com/p/Cz3zlR4uHrL/" TargetMode="External"/><Relationship Id="rId491" Type="http://schemas.openxmlformats.org/officeDocument/2006/relationships/hyperlink" Target="https://www.instagram.com/p/CvGDa1rxpMM/" TargetMode="External"/><Relationship Id="rId505" Type="http://schemas.openxmlformats.org/officeDocument/2006/relationships/hyperlink" Target="https://www.instagram.com/reel/CunQFMtrnAa/" TargetMode="External"/><Relationship Id="rId37" Type="http://schemas.openxmlformats.org/officeDocument/2006/relationships/hyperlink" Target="https://www.instagram.com/p/C8p2nBJxZCW/" TargetMode="External"/><Relationship Id="rId79" Type="http://schemas.openxmlformats.org/officeDocument/2006/relationships/hyperlink" Target="https://www.instagram.com/p/C7U_QQ0Rf6W/" TargetMode="External"/><Relationship Id="rId102" Type="http://schemas.openxmlformats.org/officeDocument/2006/relationships/hyperlink" Target="https://www.instagram.com/p/C6q3UZTu5Rz/" TargetMode="External"/><Relationship Id="rId144" Type="http://schemas.openxmlformats.org/officeDocument/2006/relationships/hyperlink" Target="https://www.instagram.com/p/C4_lmD4xrgs/" TargetMode="External"/><Relationship Id="rId90" Type="http://schemas.openxmlformats.org/officeDocument/2006/relationships/hyperlink" Target="https://www.instagram.com/p/C680wtLu8sM/" TargetMode="External"/><Relationship Id="rId186" Type="http://schemas.openxmlformats.org/officeDocument/2006/relationships/hyperlink" Target="https://www.instagram.com/p/C3i5pEYxEmx/" TargetMode="External"/><Relationship Id="rId351" Type="http://schemas.openxmlformats.org/officeDocument/2006/relationships/hyperlink" Target="https://www.instagram.com/p/CyjYhLORxgZ/" TargetMode="External"/><Relationship Id="rId393" Type="http://schemas.openxmlformats.org/officeDocument/2006/relationships/hyperlink" Target="https://www.instagram.com/p/CxoYHY7RGbX/" TargetMode="External"/><Relationship Id="rId407" Type="http://schemas.openxmlformats.org/officeDocument/2006/relationships/hyperlink" Target="https://www.instagram.com/p/CxOJiOlu4dY/" TargetMode="External"/><Relationship Id="rId449" Type="http://schemas.openxmlformats.org/officeDocument/2006/relationships/hyperlink" Target="https://www.instagram.com/p/CwIJcmdOEH3/" TargetMode="External"/><Relationship Id="rId211" Type="http://schemas.openxmlformats.org/officeDocument/2006/relationships/hyperlink" Target="https://www.instagram.com/p/C2cT4CXsW0L/" TargetMode="External"/><Relationship Id="rId253" Type="http://schemas.openxmlformats.org/officeDocument/2006/relationships/hyperlink" Target="https://www.instagram.com/p/C01ptStOM47/" TargetMode="External"/><Relationship Id="rId295" Type="http://schemas.openxmlformats.org/officeDocument/2006/relationships/hyperlink" Target="https://www.instagram.com/p/CzozrsGRPW7/" TargetMode="External"/><Relationship Id="rId309" Type="http://schemas.openxmlformats.org/officeDocument/2006/relationships/hyperlink" Target="https://www.instagram.com/p/CzcVda8Rz2p/" TargetMode="External"/><Relationship Id="rId460" Type="http://schemas.openxmlformats.org/officeDocument/2006/relationships/hyperlink" Target="https://www.instagram.com/p/Cv7gf0Muf6o/" TargetMode="External"/><Relationship Id="rId516" Type="http://schemas.openxmlformats.org/officeDocument/2006/relationships/hyperlink" Target="https://www.instagram.com/reel/CuW9CV1O6Uj/" TargetMode="External"/><Relationship Id="rId48" Type="http://schemas.openxmlformats.org/officeDocument/2006/relationships/hyperlink" Target="https://www.instagram.com/p/C8Nn0GuM52u/" TargetMode="External"/><Relationship Id="rId113" Type="http://schemas.openxmlformats.org/officeDocument/2006/relationships/hyperlink" Target="https://www.instagram.com/p/C6PHk33R4Hn/" TargetMode="External"/><Relationship Id="rId320" Type="http://schemas.openxmlformats.org/officeDocument/2006/relationships/hyperlink" Target="https://www.instagram.com/p/CzTnK5QubdH/" TargetMode="External"/><Relationship Id="rId155" Type="http://schemas.openxmlformats.org/officeDocument/2006/relationships/hyperlink" Target="https://www.instagram.com/p/C4rRNthRB8t/" TargetMode="External"/><Relationship Id="rId197" Type="http://schemas.openxmlformats.org/officeDocument/2006/relationships/hyperlink" Target="https://www.instagram.com/p/C3DFQHTRnBU/" TargetMode="External"/><Relationship Id="rId362" Type="http://schemas.openxmlformats.org/officeDocument/2006/relationships/hyperlink" Target="https://www.instagram.com/p/CyOACrGxJGN/" TargetMode="External"/><Relationship Id="rId418" Type="http://schemas.openxmlformats.org/officeDocument/2006/relationships/hyperlink" Target="https://www.instagram.com/p/Cw_N6bBxF6W/" TargetMode="External"/><Relationship Id="rId222" Type="http://schemas.openxmlformats.org/officeDocument/2006/relationships/hyperlink" Target="https://www.instagram.com/p/C14Lem4BPm9/" TargetMode="External"/><Relationship Id="rId264" Type="http://schemas.openxmlformats.org/officeDocument/2006/relationships/hyperlink" Target="https://www.instagram.com/p/C0eLXeouqRm/" TargetMode="External"/><Relationship Id="rId471" Type="http://schemas.openxmlformats.org/officeDocument/2006/relationships/hyperlink" Target="https://www.instagram.com/p/CvpMexiOrV4/" TargetMode="External"/><Relationship Id="rId17" Type="http://schemas.openxmlformats.org/officeDocument/2006/relationships/hyperlink" Target="https://www.instagram.com/p/DIuZmN3vwqc/" TargetMode="External"/><Relationship Id="rId59" Type="http://schemas.openxmlformats.org/officeDocument/2006/relationships/hyperlink" Target="https://www.instagram.com/p/C74n8IOxJ_I/" TargetMode="External"/><Relationship Id="rId124" Type="http://schemas.openxmlformats.org/officeDocument/2006/relationships/hyperlink" Target="https://www.instagram.com/p/C50on5EuxcP/" TargetMode="External"/><Relationship Id="rId70" Type="http://schemas.openxmlformats.org/officeDocument/2006/relationships/hyperlink" Target="https://www.instagram.com/p/C7kdMStxlSl/" TargetMode="External"/><Relationship Id="rId166" Type="http://schemas.openxmlformats.org/officeDocument/2006/relationships/hyperlink" Target="https://www.instagram.com/p/C4IcsdUOA_P/" TargetMode="External"/><Relationship Id="rId331" Type="http://schemas.openxmlformats.org/officeDocument/2006/relationships/hyperlink" Target="https://www.instagram.com/p/Cy8zq7cuKSf/" TargetMode="External"/><Relationship Id="rId373" Type="http://schemas.openxmlformats.org/officeDocument/2006/relationships/hyperlink" Target="https://www.instagram.com/p/Cx_KX16xdFi/" TargetMode="External"/><Relationship Id="rId429" Type="http://schemas.openxmlformats.org/officeDocument/2006/relationships/hyperlink" Target="https://www.instagram.com/p/CwsWqTlOEJm/" TargetMode="External"/><Relationship Id="rId1" Type="http://schemas.openxmlformats.org/officeDocument/2006/relationships/hyperlink" Target="https://www.instagram.com/p/DH8fOgsRMv2/" TargetMode="External"/><Relationship Id="rId233" Type="http://schemas.openxmlformats.org/officeDocument/2006/relationships/hyperlink" Target="https://www.instagram.com/p/CyRLhdJR6N7/" TargetMode="External"/><Relationship Id="rId440" Type="http://schemas.openxmlformats.org/officeDocument/2006/relationships/hyperlink" Target="https://www.instagram.com/p/CwXw2JRO8xT/" TargetMode="External"/><Relationship Id="rId28" Type="http://schemas.openxmlformats.org/officeDocument/2006/relationships/hyperlink" Target="https://www.instagram.com/reel/DJC-SMrPDON/" TargetMode="External"/><Relationship Id="rId275" Type="http://schemas.openxmlformats.org/officeDocument/2006/relationships/hyperlink" Target="https://www.instagram.com/p/C0B9rXRuoC0/" TargetMode="External"/><Relationship Id="rId300" Type="http://schemas.openxmlformats.org/officeDocument/2006/relationships/hyperlink" Target="https://www.instagram.com/p/Czl5hL1Of7_/" TargetMode="External"/><Relationship Id="rId482" Type="http://schemas.openxmlformats.org/officeDocument/2006/relationships/hyperlink" Target="https://www.instagram.com/p/CvSK-f-u7Hk/" TargetMode="External"/><Relationship Id="rId81" Type="http://schemas.openxmlformats.org/officeDocument/2006/relationships/hyperlink" Target="https://www.instagram.com/p/C7Scg0Bxpxo/" TargetMode="External"/><Relationship Id="rId135" Type="http://schemas.openxmlformats.org/officeDocument/2006/relationships/hyperlink" Target="https://www.instagram.com/p/C5ZB0c-RQE-/" TargetMode="External"/><Relationship Id="rId177" Type="http://schemas.openxmlformats.org/officeDocument/2006/relationships/hyperlink" Target="https://www.instagram.com/p/C3sP0sAua-p/" TargetMode="External"/><Relationship Id="rId342" Type="http://schemas.openxmlformats.org/officeDocument/2006/relationships/hyperlink" Target="https://www.instagram.com/p/CywnSieRlvw/" TargetMode="External"/><Relationship Id="rId384" Type="http://schemas.openxmlformats.org/officeDocument/2006/relationships/hyperlink" Target="https://www.instagram.com/p/Cxyy6mIx44B/" TargetMode="External"/><Relationship Id="rId202" Type="http://schemas.openxmlformats.org/officeDocument/2006/relationships/hyperlink" Target="https://www.instagram.com/p/C222uJoRNIP/" TargetMode="External"/><Relationship Id="rId244" Type="http://schemas.openxmlformats.org/officeDocument/2006/relationships/hyperlink" Target="https://www.instagram.com/p/C1H2u6brMX6/" TargetMode="External"/><Relationship Id="rId39" Type="http://schemas.openxmlformats.org/officeDocument/2006/relationships/hyperlink" Target="https://www.instagram.com/p/C8nRN1hxty5/" TargetMode="External"/><Relationship Id="rId286" Type="http://schemas.openxmlformats.org/officeDocument/2006/relationships/hyperlink" Target="https://www.instagram.com/p/Czw_R4_rMrh/" TargetMode="External"/><Relationship Id="rId451" Type="http://schemas.openxmlformats.org/officeDocument/2006/relationships/hyperlink" Target="https://www.instagram.com/p/CwF07QaO5tA/" TargetMode="External"/><Relationship Id="rId493" Type="http://schemas.openxmlformats.org/officeDocument/2006/relationships/hyperlink" Target="https://www.instagram.com/p/Cu9jUhZuCtn/" TargetMode="External"/><Relationship Id="rId507" Type="http://schemas.openxmlformats.org/officeDocument/2006/relationships/hyperlink" Target="https://www.instagram.com/p/CvLdzzYx2ng/" TargetMode="External"/><Relationship Id="rId50" Type="http://schemas.openxmlformats.org/officeDocument/2006/relationships/hyperlink" Target="https://www.instagram.com/reel/C8IfFd_Rq_h/" TargetMode="External"/><Relationship Id="rId104" Type="http://schemas.openxmlformats.org/officeDocument/2006/relationships/hyperlink" Target="https://www.instagram.com/p/C6oPFLVO1Ii/" TargetMode="External"/><Relationship Id="rId146" Type="http://schemas.openxmlformats.org/officeDocument/2006/relationships/hyperlink" Target="https://www.instagram.com/reel/C49D4CPR22g/" TargetMode="External"/><Relationship Id="rId188" Type="http://schemas.openxmlformats.org/officeDocument/2006/relationships/hyperlink" Target="https://www.instagram.com/p/C3bQDMJR91d/" TargetMode="External"/><Relationship Id="rId311" Type="http://schemas.openxmlformats.org/officeDocument/2006/relationships/hyperlink" Target="https://www.instagram.com/p/CzbOp1OOmIu/" TargetMode="External"/><Relationship Id="rId353" Type="http://schemas.openxmlformats.org/officeDocument/2006/relationships/hyperlink" Target="https://www.instagram.com/p/CyhE2l2RGzM/" TargetMode="External"/><Relationship Id="rId395" Type="http://schemas.openxmlformats.org/officeDocument/2006/relationships/hyperlink" Target="https://www.instagram.com/p/CxiQ17wuCzg/" TargetMode="External"/><Relationship Id="rId409" Type="http://schemas.openxmlformats.org/officeDocument/2006/relationships/hyperlink" Target="https://www.instagram.com/p/CxMGOh6PIiK/" TargetMode="External"/><Relationship Id="rId92" Type="http://schemas.openxmlformats.org/officeDocument/2006/relationships/hyperlink" Target="https://www.instagram.com/p/C66JBQ2Ouh9/" TargetMode="External"/><Relationship Id="rId213" Type="http://schemas.openxmlformats.org/officeDocument/2006/relationships/hyperlink" Target="https://www.instagram.com/p/C2PXrK2u2BU/" TargetMode="External"/><Relationship Id="rId420" Type="http://schemas.openxmlformats.org/officeDocument/2006/relationships/hyperlink" Target="https://www.instagram.com/p/Cw7tFxtOVWP/" TargetMode="External"/><Relationship Id="rId255" Type="http://schemas.openxmlformats.org/officeDocument/2006/relationships/hyperlink" Target="https://www.instagram.com/p/C0yvzSuOlGa/" TargetMode="External"/><Relationship Id="rId297" Type="http://schemas.openxmlformats.org/officeDocument/2006/relationships/hyperlink" Target="https://www.instagram.com/p/CzoMHrWOyvN/" TargetMode="External"/><Relationship Id="rId462" Type="http://schemas.openxmlformats.org/officeDocument/2006/relationships/hyperlink" Target="https://www.instagram.com/p/Cv0pUp_R0VW/" TargetMode="External"/><Relationship Id="rId518" Type="http://schemas.openxmlformats.org/officeDocument/2006/relationships/hyperlink" Target="https://www.instagram.com/p/CudECavRw2p/" TargetMode="External"/><Relationship Id="rId115" Type="http://schemas.openxmlformats.org/officeDocument/2006/relationships/hyperlink" Target="https://www.instagram.com/p/C6J_3W9xUCo/" TargetMode="External"/><Relationship Id="rId157" Type="http://schemas.openxmlformats.org/officeDocument/2006/relationships/hyperlink" Target="https://www.instagram.com/p/C4l3zDSxyuY/" TargetMode="External"/><Relationship Id="rId322" Type="http://schemas.openxmlformats.org/officeDocument/2006/relationships/hyperlink" Target="https://www.instagram.com/p/CzMNaCkO9d5/" TargetMode="External"/><Relationship Id="rId364" Type="http://schemas.openxmlformats.org/officeDocument/2006/relationships/hyperlink" Target="https://www.instagram.com/p/CyLXBkgOk9T/" TargetMode="External"/><Relationship Id="rId61" Type="http://schemas.openxmlformats.org/officeDocument/2006/relationships/hyperlink" Target="https://www.instagram.com/p/C71cc7IROJ3/" TargetMode="External"/><Relationship Id="rId199" Type="http://schemas.openxmlformats.org/officeDocument/2006/relationships/hyperlink" Target="https://www.instagram.com/p/C3AefzhuFJh/" TargetMode="External"/><Relationship Id="rId19" Type="http://schemas.openxmlformats.org/officeDocument/2006/relationships/hyperlink" Target="https://www.instagram.com/p/DIxALsGPXaO/" TargetMode="External"/><Relationship Id="rId224" Type="http://schemas.openxmlformats.org/officeDocument/2006/relationships/hyperlink" Target="https://www.instagram.com/p/C12GhQeuuXV/" TargetMode="External"/><Relationship Id="rId266" Type="http://schemas.openxmlformats.org/officeDocument/2006/relationships/hyperlink" Target="https://www.instagram.com/p/C0SZWbOMQ8J/" TargetMode="External"/><Relationship Id="rId431" Type="http://schemas.openxmlformats.org/officeDocument/2006/relationships/hyperlink" Target="https://www.instagram.com/p/Cwpu7_auaHE/" TargetMode="External"/><Relationship Id="rId473" Type="http://schemas.openxmlformats.org/officeDocument/2006/relationships/hyperlink" Target="https://www.instagram.com/p/CvhdSSlu-xs/" TargetMode="External"/><Relationship Id="rId30" Type="http://schemas.openxmlformats.org/officeDocument/2006/relationships/hyperlink" Target="https://www.instagram.com/p/C5TGMwSu4VW/" TargetMode="External"/><Relationship Id="rId126" Type="http://schemas.openxmlformats.org/officeDocument/2006/relationships/hyperlink" Target="https://www.instagram.com/p/C5x4Wd5rCq8/" TargetMode="External"/><Relationship Id="rId168" Type="http://schemas.openxmlformats.org/officeDocument/2006/relationships/hyperlink" Target="https://www.instagram.com/p/C4GDVlnPoCI/" TargetMode="External"/><Relationship Id="rId333" Type="http://schemas.openxmlformats.org/officeDocument/2006/relationships/hyperlink" Target="https://www.instagram.com/p/Cy5wIrQuJl7/" TargetMode="External"/><Relationship Id="rId72" Type="http://schemas.openxmlformats.org/officeDocument/2006/relationships/hyperlink" Target="https://www.instagram.com/reel/C7jQ2zIOCX0/" TargetMode="External"/><Relationship Id="rId375" Type="http://schemas.openxmlformats.org/officeDocument/2006/relationships/hyperlink" Target="https://www.instagram.com/p/Cx9EQy7RFhP/" TargetMode="External"/><Relationship Id="rId3" Type="http://schemas.openxmlformats.org/officeDocument/2006/relationships/hyperlink" Target="https://www.instagram.com/p/DH_Qoh2uWEb/" TargetMode="External"/><Relationship Id="rId235" Type="http://schemas.openxmlformats.org/officeDocument/2006/relationships/hyperlink" Target="https://www.instagram.com/p/C1cIjhcOzn9/" TargetMode="External"/><Relationship Id="rId277" Type="http://schemas.openxmlformats.org/officeDocument/2006/relationships/hyperlink" Target="https://www.instagram.com/p/Cz_ObvEOSFT/" TargetMode="External"/><Relationship Id="rId400" Type="http://schemas.openxmlformats.org/officeDocument/2006/relationships/hyperlink" Target="https://www.instagram.com/p/CxaehpduCyV/" TargetMode="External"/><Relationship Id="rId442" Type="http://schemas.openxmlformats.org/officeDocument/2006/relationships/hyperlink" Target="https://www.instagram.com/p/CwU4OQiOORb/" TargetMode="External"/><Relationship Id="rId484" Type="http://schemas.openxmlformats.org/officeDocument/2006/relationships/hyperlink" Target="https://www.instagram.com/p/CvP-X9HOOV4/" TargetMode="External"/><Relationship Id="rId137" Type="http://schemas.openxmlformats.org/officeDocument/2006/relationships/hyperlink" Target="https://www.instagram.com/p/C67TXkBxzv_/" TargetMode="External"/><Relationship Id="rId302" Type="http://schemas.openxmlformats.org/officeDocument/2006/relationships/hyperlink" Target="https://www.instagram.com/p/CzjxdjnBCg0/" TargetMode="External"/><Relationship Id="rId344" Type="http://schemas.openxmlformats.org/officeDocument/2006/relationships/hyperlink" Target="https://www.instagram.com/p/CyrBHRQxD8o/" TargetMode="External"/><Relationship Id="rId41" Type="http://schemas.openxmlformats.org/officeDocument/2006/relationships/hyperlink" Target="https://www.instagram.com/p/C8cDsVYxe1I/" TargetMode="External"/><Relationship Id="rId83" Type="http://schemas.openxmlformats.org/officeDocument/2006/relationships/hyperlink" Target="https://www.instagram.com/p/C7P1bvKR-zm/" TargetMode="External"/><Relationship Id="rId179" Type="http://schemas.openxmlformats.org/officeDocument/2006/relationships/hyperlink" Target="https://www.instagram.com/p/C3p1spsR8vj/" TargetMode="External"/><Relationship Id="rId386" Type="http://schemas.openxmlformats.org/officeDocument/2006/relationships/hyperlink" Target="https://www.instagram.com/p/Cxvi-9iurDI/" TargetMode="External"/><Relationship Id="rId190" Type="http://schemas.openxmlformats.org/officeDocument/2006/relationships/hyperlink" Target="https://www.instagram.com/p/C3YpDRXxuR4/" TargetMode="External"/><Relationship Id="rId204" Type="http://schemas.openxmlformats.org/officeDocument/2006/relationships/hyperlink" Target="https://www.instagram.com/p/C20wmo-Rs-b/" TargetMode="External"/><Relationship Id="rId246" Type="http://schemas.openxmlformats.org/officeDocument/2006/relationships/hyperlink" Target="https://www.instagram.com/p/C1FRc_YOCOT/" TargetMode="External"/><Relationship Id="rId288" Type="http://schemas.openxmlformats.org/officeDocument/2006/relationships/hyperlink" Target="https://www.instagram.com/p/Czv-RBzOrHi/" TargetMode="External"/><Relationship Id="rId411" Type="http://schemas.openxmlformats.org/officeDocument/2006/relationships/hyperlink" Target="https://www.instagram.com/p/CxJfY0UxtgQ/" TargetMode="External"/><Relationship Id="rId453" Type="http://schemas.openxmlformats.org/officeDocument/2006/relationships/hyperlink" Target="https://www.instagram.com/p/CwEAla9xMxx/" TargetMode="External"/><Relationship Id="rId509" Type="http://schemas.openxmlformats.org/officeDocument/2006/relationships/hyperlink" Target="https://www.instagram.com/p/CuQF_WARA80/" TargetMode="External"/><Relationship Id="rId106" Type="http://schemas.openxmlformats.org/officeDocument/2006/relationships/hyperlink" Target="https://www.instagram.com/p/C6glj0dO2pu/" TargetMode="External"/><Relationship Id="rId313" Type="http://schemas.openxmlformats.org/officeDocument/2006/relationships/hyperlink" Target="https://www.instagram.com/p/CzZcfaIxYZV/" TargetMode="External"/><Relationship Id="rId495" Type="http://schemas.openxmlformats.org/officeDocument/2006/relationships/hyperlink" Target="https://www.instagram.com/p/Cu5W6JURtwP/" TargetMode="External"/><Relationship Id="rId10" Type="http://schemas.openxmlformats.org/officeDocument/2006/relationships/hyperlink" Target="https://www.instagram.com/p/DITyr4nuBNw/" TargetMode="External"/><Relationship Id="rId52" Type="http://schemas.openxmlformats.org/officeDocument/2006/relationships/hyperlink" Target="https://www.instagram.com/p/C8F95D7RgHM/" TargetMode="External"/><Relationship Id="rId94" Type="http://schemas.openxmlformats.org/officeDocument/2006/relationships/hyperlink" Target="https://www.instagram.com/p/C600kCBBdLb/" TargetMode="External"/><Relationship Id="rId148" Type="http://schemas.openxmlformats.org/officeDocument/2006/relationships/hyperlink" Target="https://www.instagram.com/p/C4xzMXVOitJ/" TargetMode="External"/><Relationship Id="rId355" Type="http://schemas.openxmlformats.org/officeDocument/2006/relationships/hyperlink" Target="https://www.instagram.com/p/CyeVlDZR6G_/" TargetMode="External"/><Relationship Id="rId397" Type="http://schemas.openxmlformats.org/officeDocument/2006/relationships/hyperlink" Target="https://www.instagram.com/p/CxeNNAuCutz/" TargetMode="External"/><Relationship Id="rId520" Type="http://schemas.openxmlformats.org/officeDocument/2006/relationships/hyperlink" Target="https://www.instagram.com/p/CufoORBxRpE/" TargetMode="External"/><Relationship Id="rId215" Type="http://schemas.openxmlformats.org/officeDocument/2006/relationships/hyperlink" Target="https://www.instagram.com/p/C2KVgjdLWoa/" TargetMode="External"/><Relationship Id="rId257" Type="http://schemas.openxmlformats.org/officeDocument/2006/relationships/hyperlink" Target="https://www.instagram.com/p/C0wF6Nou1dW/" TargetMode="External"/><Relationship Id="rId422" Type="http://schemas.openxmlformats.org/officeDocument/2006/relationships/hyperlink" Target="https://www.instagram.com/p/Cw5OJZcuEta/" TargetMode="External"/><Relationship Id="rId464" Type="http://schemas.openxmlformats.org/officeDocument/2006/relationships/hyperlink" Target="https://www.instagram.com/p/Cvzrl_yOOry/" TargetMode="External"/><Relationship Id="rId299" Type="http://schemas.openxmlformats.org/officeDocument/2006/relationships/hyperlink" Target="https://www.instagram.com/p/CzmcOcZxVbv/" TargetMode="External"/><Relationship Id="rId63" Type="http://schemas.openxmlformats.org/officeDocument/2006/relationships/hyperlink" Target="https://www.instagram.com/p/C7zfmAZRoxc/" TargetMode="External"/><Relationship Id="rId159" Type="http://schemas.openxmlformats.org/officeDocument/2006/relationships/hyperlink" Target="https://www.instagram.com/p/C4gtonKxjU5/" TargetMode="External"/><Relationship Id="rId366" Type="http://schemas.openxmlformats.org/officeDocument/2006/relationships/hyperlink" Target="https://www.instagram.com/p/CyHCvisRkLT/" TargetMode="External"/><Relationship Id="rId226" Type="http://schemas.openxmlformats.org/officeDocument/2006/relationships/hyperlink" Target="https://www.instagram.com/p/C1zeZviOfT5/" TargetMode="External"/><Relationship Id="rId433" Type="http://schemas.openxmlformats.org/officeDocument/2006/relationships/hyperlink" Target="https://www.instagram.com/p/CwldyERxBz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table" Target="../tables/table8.xml"/><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AFC46-7ABA-4AF4-9C86-A39F6EA045C4}">
  <dimension ref="A1:R815"/>
  <sheetViews>
    <sheetView showGridLines="0" zoomScaleNormal="100" workbookViewId="0">
      <selection activeCell="Q1" sqref="Q1"/>
    </sheetView>
  </sheetViews>
  <sheetFormatPr baseColWidth="10" defaultRowHeight="13.2" x14ac:dyDescent="0.2"/>
  <cols>
    <col min="1" max="15" width="13.44140625" style="1" customWidth="1"/>
    <col min="16" max="16384" width="11.5546875" style="1"/>
  </cols>
  <sheetData>
    <row r="1" spans="1:18" ht="25.8" customHeight="1" x14ac:dyDescent="0.2">
      <c r="A1" s="156" t="s">
        <v>2608</v>
      </c>
      <c r="B1" s="157"/>
      <c r="C1" s="157"/>
      <c r="D1" s="157"/>
      <c r="E1" s="157"/>
      <c r="F1" s="157"/>
      <c r="G1" s="157"/>
      <c r="H1" s="157"/>
      <c r="I1" s="157"/>
      <c r="J1" s="157"/>
      <c r="K1" s="157"/>
      <c r="L1" s="157"/>
      <c r="M1" s="157"/>
      <c r="N1" s="157"/>
      <c r="O1" s="158"/>
      <c r="P1" s="14"/>
      <c r="Q1" s="14"/>
      <c r="R1" s="14"/>
    </row>
    <row r="2" spans="1:18" ht="25.8" customHeight="1" x14ac:dyDescent="0.2">
      <c r="A2" s="159"/>
      <c r="B2" s="160"/>
      <c r="C2" s="160"/>
      <c r="D2" s="160"/>
      <c r="E2" s="160"/>
      <c r="F2" s="160"/>
      <c r="G2" s="160"/>
      <c r="H2" s="160"/>
      <c r="I2" s="160"/>
      <c r="J2" s="160"/>
      <c r="K2" s="160"/>
      <c r="L2" s="160"/>
      <c r="M2" s="160"/>
      <c r="N2" s="160"/>
      <c r="O2" s="161"/>
      <c r="P2" s="14"/>
      <c r="Q2" s="14"/>
      <c r="R2" s="14"/>
    </row>
    <row r="3" spans="1:18" ht="43.2" customHeight="1" x14ac:dyDescent="0.2">
      <c r="A3" s="162" t="s">
        <v>2609</v>
      </c>
      <c r="B3" s="163"/>
      <c r="C3" s="163"/>
      <c r="D3" s="163"/>
      <c r="E3" s="163"/>
      <c r="F3" s="163"/>
      <c r="G3" s="163"/>
      <c r="H3" s="163"/>
      <c r="I3" s="163"/>
      <c r="J3" s="163"/>
      <c r="K3" s="163"/>
      <c r="L3" s="163"/>
      <c r="M3" s="163"/>
      <c r="N3" s="163"/>
      <c r="O3" s="164"/>
      <c r="P3" s="15"/>
      <c r="Q3" s="15"/>
      <c r="R3" s="15"/>
    </row>
    <row r="4" spans="1:18" ht="43.2" customHeight="1" thickBot="1" x14ac:dyDescent="0.25">
      <c r="A4" s="165"/>
      <c r="B4" s="166"/>
      <c r="C4" s="166"/>
      <c r="D4" s="166"/>
      <c r="E4" s="166"/>
      <c r="F4" s="166"/>
      <c r="G4" s="166"/>
      <c r="H4" s="166"/>
      <c r="I4" s="166"/>
      <c r="J4" s="166"/>
      <c r="K4" s="166"/>
      <c r="L4" s="166"/>
      <c r="M4" s="166"/>
      <c r="N4" s="166"/>
      <c r="O4" s="167"/>
    </row>
    <row r="5" spans="1:18" s="2" customFormat="1" ht="29.4" customHeight="1" x14ac:dyDescent="0.2">
      <c r="A5" s="3" t="s">
        <v>1949</v>
      </c>
      <c r="B5" s="4" t="s">
        <v>1944</v>
      </c>
      <c r="C5" s="4" t="s">
        <v>1945</v>
      </c>
      <c r="D5" s="4" t="s">
        <v>1</v>
      </c>
      <c r="E5" s="10" t="s">
        <v>1946</v>
      </c>
      <c r="F5" s="4" t="s">
        <v>1947</v>
      </c>
      <c r="G5" s="4" t="s">
        <v>1948</v>
      </c>
      <c r="H5" s="4" t="s">
        <v>0</v>
      </c>
      <c r="I5" s="4" t="s">
        <v>2</v>
      </c>
      <c r="J5" s="4" t="s">
        <v>3</v>
      </c>
      <c r="K5" s="4" t="s">
        <v>4</v>
      </c>
      <c r="L5" s="4" t="s">
        <v>5</v>
      </c>
      <c r="M5" s="4" t="s">
        <v>7</v>
      </c>
      <c r="N5" s="4" t="s">
        <v>8</v>
      </c>
      <c r="O5" s="5" t="s">
        <v>6</v>
      </c>
      <c r="P5" s="1"/>
      <c r="Q5" s="1" t="s">
        <v>2575</v>
      </c>
    </row>
    <row r="6" spans="1:18" x14ac:dyDescent="0.2">
      <c r="A6" s="9" t="s">
        <v>1648</v>
      </c>
      <c r="B6" s="6" t="s">
        <v>84</v>
      </c>
      <c r="C6" s="6" t="s">
        <v>173</v>
      </c>
      <c r="D6" s="6" t="s">
        <v>189</v>
      </c>
      <c r="E6" s="12">
        <v>45681</v>
      </c>
      <c r="F6" s="11" t="s">
        <v>1860</v>
      </c>
      <c r="G6" s="13">
        <v>0.44027777777777777</v>
      </c>
      <c r="H6" s="6">
        <v>56</v>
      </c>
      <c r="I6" s="6">
        <v>299051</v>
      </c>
      <c r="J6" s="6">
        <v>231251</v>
      </c>
      <c r="K6" s="6">
        <v>13614</v>
      </c>
      <c r="L6" s="6">
        <v>4275</v>
      </c>
      <c r="M6" s="6">
        <v>184</v>
      </c>
      <c r="N6" s="6">
        <v>952</v>
      </c>
      <c r="O6" s="7">
        <v>1559</v>
      </c>
    </row>
    <row r="7" spans="1:18" x14ac:dyDescent="0.2">
      <c r="A7" s="9" t="s">
        <v>1613</v>
      </c>
      <c r="B7" s="6" t="s">
        <v>49</v>
      </c>
      <c r="C7" s="6" t="s">
        <v>138</v>
      </c>
      <c r="D7" s="6" t="s">
        <v>189</v>
      </c>
      <c r="E7" s="12">
        <v>45713</v>
      </c>
      <c r="F7" s="11" t="s">
        <v>1863</v>
      </c>
      <c r="G7" s="13">
        <v>0.36527777777777776</v>
      </c>
      <c r="H7" s="6">
        <v>65</v>
      </c>
      <c r="I7" s="6">
        <v>212710</v>
      </c>
      <c r="J7" s="6">
        <v>168723</v>
      </c>
      <c r="K7" s="6">
        <v>12817</v>
      </c>
      <c r="L7" s="6">
        <v>1111</v>
      </c>
      <c r="M7" s="6">
        <v>102</v>
      </c>
      <c r="N7" s="6">
        <v>1056</v>
      </c>
      <c r="O7" s="7">
        <v>1217</v>
      </c>
    </row>
    <row r="8" spans="1:18" x14ac:dyDescent="0.2">
      <c r="A8" s="9" t="s">
        <v>1749</v>
      </c>
      <c r="B8" s="6" t="s">
        <v>363</v>
      </c>
      <c r="C8" s="6" t="s">
        <v>364</v>
      </c>
      <c r="D8" s="6" t="s">
        <v>189</v>
      </c>
      <c r="E8" s="12">
        <v>45572</v>
      </c>
      <c r="F8" s="11" t="s">
        <v>1858</v>
      </c>
      <c r="G8" s="13">
        <v>0.61875000000000002</v>
      </c>
      <c r="H8" s="6">
        <v>82</v>
      </c>
      <c r="I8" s="6">
        <v>234487</v>
      </c>
      <c r="J8" s="6">
        <v>165604</v>
      </c>
      <c r="K8" s="6">
        <v>10656</v>
      </c>
      <c r="L8" s="6">
        <v>2162</v>
      </c>
      <c r="M8" s="6">
        <v>202</v>
      </c>
      <c r="N8" s="6">
        <v>933</v>
      </c>
      <c r="O8" s="7">
        <v>1768</v>
      </c>
    </row>
    <row r="9" spans="1:18" x14ac:dyDescent="0.2">
      <c r="A9" s="9">
        <v>1.795702515292354E+16</v>
      </c>
      <c r="B9" s="6" t="s">
        <v>1902</v>
      </c>
      <c r="C9" s="8" t="s">
        <v>1903</v>
      </c>
      <c r="D9" s="6" t="s">
        <v>187</v>
      </c>
      <c r="E9" s="12" t="s">
        <v>1904</v>
      </c>
      <c r="F9" s="11" t="s">
        <v>1862</v>
      </c>
      <c r="G9" s="13">
        <v>0.81458333333333333</v>
      </c>
      <c r="H9" s="6">
        <v>0</v>
      </c>
      <c r="I9" s="6">
        <v>174275</v>
      </c>
      <c r="J9" s="6">
        <v>153925</v>
      </c>
      <c r="K9" s="6">
        <v>704</v>
      </c>
      <c r="L9" s="6">
        <v>266</v>
      </c>
      <c r="M9" s="6">
        <v>48</v>
      </c>
      <c r="N9" s="6">
        <v>293</v>
      </c>
      <c r="O9" s="7">
        <v>35</v>
      </c>
    </row>
    <row r="10" spans="1:18" x14ac:dyDescent="0.2">
      <c r="A10" s="9">
        <v>1.8074225095839032E+16</v>
      </c>
      <c r="B10" s="6" t="s">
        <v>1876</v>
      </c>
      <c r="C10" s="8" t="s">
        <v>1877</v>
      </c>
      <c r="D10" s="6" t="s">
        <v>187</v>
      </c>
      <c r="E10" s="12" t="s">
        <v>1878</v>
      </c>
      <c r="F10" s="11" t="s">
        <v>1858</v>
      </c>
      <c r="G10" s="13">
        <v>0.42152777777777778</v>
      </c>
      <c r="H10" s="6">
        <v>0</v>
      </c>
      <c r="I10" s="6">
        <v>147162</v>
      </c>
      <c r="J10" s="6">
        <v>133299</v>
      </c>
      <c r="K10" s="6">
        <v>2393</v>
      </c>
      <c r="L10" s="6">
        <v>174</v>
      </c>
      <c r="M10" s="6">
        <v>23</v>
      </c>
      <c r="N10" s="6">
        <v>178</v>
      </c>
      <c r="O10" s="7">
        <v>40</v>
      </c>
    </row>
    <row r="11" spans="1:18" x14ac:dyDescent="0.2">
      <c r="A11" s="9" t="s">
        <v>1647</v>
      </c>
      <c r="B11" s="6" t="s">
        <v>83</v>
      </c>
      <c r="C11" s="6" t="s">
        <v>172</v>
      </c>
      <c r="D11" s="6" t="s">
        <v>187</v>
      </c>
      <c r="E11" s="12">
        <v>45681</v>
      </c>
      <c r="F11" s="11" t="s">
        <v>1860</v>
      </c>
      <c r="G11" s="13">
        <v>0.50138888888888888</v>
      </c>
      <c r="H11" s="6">
        <v>0</v>
      </c>
      <c r="I11" s="6">
        <v>132389</v>
      </c>
      <c r="J11" s="6">
        <v>118588</v>
      </c>
      <c r="K11" s="6">
        <v>1115</v>
      </c>
      <c r="L11" s="6">
        <v>21</v>
      </c>
      <c r="M11" s="6">
        <v>33</v>
      </c>
      <c r="N11" s="6">
        <v>61</v>
      </c>
      <c r="O11" s="7">
        <v>63</v>
      </c>
    </row>
    <row r="12" spans="1:18" x14ac:dyDescent="0.2">
      <c r="A12" s="9" t="s">
        <v>1636</v>
      </c>
      <c r="B12" s="6" t="s">
        <v>72</v>
      </c>
      <c r="C12" s="6" t="s">
        <v>161</v>
      </c>
      <c r="D12" s="6" t="s">
        <v>187</v>
      </c>
      <c r="E12" s="12">
        <v>45693</v>
      </c>
      <c r="F12" s="11" t="s">
        <v>1862</v>
      </c>
      <c r="G12" s="13">
        <v>0.32291666666666669</v>
      </c>
      <c r="H12" s="6">
        <v>0</v>
      </c>
      <c r="I12" s="6">
        <v>69581</v>
      </c>
      <c r="J12" s="6">
        <v>58137</v>
      </c>
      <c r="K12" s="6">
        <v>3148</v>
      </c>
      <c r="L12" s="6">
        <v>2347</v>
      </c>
      <c r="M12" s="6">
        <v>55</v>
      </c>
      <c r="N12" s="6">
        <v>412</v>
      </c>
      <c r="O12" s="7">
        <v>327</v>
      </c>
    </row>
    <row r="13" spans="1:18" x14ac:dyDescent="0.2">
      <c r="A13" s="9" t="s">
        <v>1642</v>
      </c>
      <c r="B13" s="6" t="s">
        <v>78</v>
      </c>
      <c r="C13" s="6" t="s">
        <v>167</v>
      </c>
      <c r="D13" s="6" t="s">
        <v>189</v>
      </c>
      <c r="E13" s="12">
        <v>45689</v>
      </c>
      <c r="F13" s="11" t="s">
        <v>1859</v>
      </c>
      <c r="G13" s="13">
        <v>0.39444444444444443</v>
      </c>
      <c r="H13" s="6">
        <v>119</v>
      </c>
      <c r="I13" s="6">
        <v>74478</v>
      </c>
      <c r="J13" s="6">
        <v>57764</v>
      </c>
      <c r="K13" s="6">
        <v>5280</v>
      </c>
      <c r="L13" s="6">
        <v>961</v>
      </c>
      <c r="M13" s="6">
        <v>86</v>
      </c>
      <c r="N13" s="6">
        <v>553</v>
      </c>
      <c r="O13" s="7">
        <v>386</v>
      </c>
    </row>
    <row r="14" spans="1:18" x14ac:dyDescent="0.2">
      <c r="A14" s="9" t="s">
        <v>1630</v>
      </c>
      <c r="B14" s="6" t="s">
        <v>66</v>
      </c>
      <c r="C14" s="6" t="s">
        <v>155</v>
      </c>
      <c r="D14" s="6" t="s">
        <v>187</v>
      </c>
      <c r="E14" s="12">
        <v>45698</v>
      </c>
      <c r="F14" s="11" t="s">
        <v>1858</v>
      </c>
      <c r="G14" s="13">
        <v>0.32777777777777778</v>
      </c>
      <c r="H14" s="6">
        <v>0</v>
      </c>
      <c r="I14" s="6">
        <v>63259</v>
      </c>
      <c r="J14" s="6">
        <v>57529</v>
      </c>
      <c r="K14" s="6">
        <v>3088</v>
      </c>
      <c r="L14" s="6">
        <v>57</v>
      </c>
      <c r="M14" s="6">
        <v>34</v>
      </c>
      <c r="N14" s="6">
        <v>45</v>
      </c>
      <c r="O14" s="7">
        <v>26</v>
      </c>
    </row>
    <row r="15" spans="1:18" x14ac:dyDescent="0.2">
      <c r="A15" s="9" t="s">
        <v>1708</v>
      </c>
      <c r="B15" s="6" t="s">
        <v>281</v>
      </c>
      <c r="C15" s="6" t="s">
        <v>282</v>
      </c>
      <c r="D15" s="6" t="s">
        <v>188</v>
      </c>
      <c r="E15" s="12">
        <v>45607</v>
      </c>
      <c r="F15" s="11" t="s">
        <v>1858</v>
      </c>
      <c r="G15" s="13">
        <v>0.76666666666666672</v>
      </c>
      <c r="H15" s="6">
        <v>0</v>
      </c>
      <c r="I15" s="6">
        <v>59774</v>
      </c>
      <c r="J15" s="6">
        <v>47020</v>
      </c>
      <c r="K15" s="6">
        <v>952</v>
      </c>
      <c r="L15" s="6">
        <v>541</v>
      </c>
      <c r="M15" s="6">
        <v>94</v>
      </c>
      <c r="N15" s="6">
        <v>92</v>
      </c>
      <c r="O15" s="7">
        <v>20</v>
      </c>
    </row>
    <row r="16" spans="1:18" x14ac:dyDescent="0.2">
      <c r="A16" s="9">
        <v>1.798988195329875E+16</v>
      </c>
      <c r="B16" s="6" t="s">
        <v>1553</v>
      </c>
      <c r="C16" s="8" t="s">
        <v>1554</v>
      </c>
      <c r="D16" s="6" t="s">
        <v>189</v>
      </c>
      <c r="E16" s="12" t="s">
        <v>2561</v>
      </c>
      <c r="F16" s="11" t="s">
        <v>1861</v>
      </c>
      <c r="G16" s="13" t="s">
        <v>2563</v>
      </c>
      <c r="H16" s="6">
        <v>81</v>
      </c>
      <c r="I16" s="6" t="s">
        <v>2575</v>
      </c>
      <c r="J16" s="6">
        <v>46530</v>
      </c>
      <c r="K16" s="6">
        <v>2379</v>
      </c>
      <c r="L16" s="6">
        <v>348</v>
      </c>
      <c r="M16" s="6">
        <v>41</v>
      </c>
      <c r="N16" s="6">
        <v>82</v>
      </c>
      <c r="O16" s="7">
        <v>544</v>
      </c>
    </row>
    <row r="17" spans="1:15" x14ac:dyDescent="0.2">
      <c r="A17" s="9">
        <v>1.8425950363011008E+16</v>
      </c>
      <c r="B17" s="6" t="s">
        <v>755</v>
      </c>
      <c r="C17" s="8" t="s">
        <v>756</v>
      </c>
      <c r="D17" s="6" t="s">
        <v>189</v>
      </c>
      <c r="E17" s="12" t="s">
        <v>2085</v>
      </c>
      <c r="F17" s="11" t="s">
        <v>1863</v>
      </c>
      <c r="G17" s="13" t="s">
        <v>2086</v>
      </c>
      <c r="H17" s="6">
        <v>93</v>
      </c>
      <c r="I17" s="6" t="s">
        <v>2575</v>
      </c>
      <c r="J17" s="6">
        <v>43812</v>
      </c>
      <c r="K17" s="6">
        <v>2652</v>
      </c>
      <c r="L17" s="6">
        <v>586</v>
      </c>
      <c r="M17" s="6">
        <v>117</v>
      </c>
      <c r="N17" s="6">
        <v>71</v>
      </c>
      <c r="O17" s="7">
        <v>163</v>
      </c>
    </row>
    <row r="18" spans="1:15" x14ac:dyDescent="0.2">
      <c r="A18" s="9" t="s">
        <v>1646</v>
      </c>
      <c r="B18" s="6" t="s">
        <v>82</v>
      </c>
      <c r="C18" s="6" t="s">
        <v>171</v>
      </c>
      <c r="D18" s="6" t="s">
        <v>187</v>
      </c>
      <c r="E18" s="12">
        <v>45684</v>
      </c>
      <c r="F18" s="11" t="s">
        <v>1858</v>
      </c>
      <c r="G18" s="13">
        <v>0.77361111111111114</v>
      </c>
      <c r="H18" s="6">
        <v>0</v>
      </c>
      <c r="I18" s="6">
        <v>46496</v>
      </c>
      <c r="J18" s="6">
        <v>40530</v>
      </c>
      <c r="K18" s="6">
        <v>1184</v>
      </c>
      <c r="L18" s="6">
        <v>71</v>
      </c>
      <c r="M18" s="6">
        <v>5</v>
      </c>
      <c r="N18" s="6">
        <v>101</v>
      </c>
      <c r="O18" s="7">
        <v>68</v>
      </c>
    </row>
    <row r="19" spans="1:15" x14ac:dyDescent="0.2">
      <c r="A19" s="9" t="s">
        <v>1683</v>
      </c>
      <c r="B19" s="6" t="s">
        <v>232</v>
      </c>
      <c r="C19" s="6" t="s">
        <v>233</v>
      </c>
      <c r="D19" s="6" t="s">
        <v>187</v>
      </c>
      <c r="E19" s="12">
        <v>45631</v>
      </c>
      <c r="F19" s="11" t="s">
        <v>1861</v>
      </c>
      <c r="G19" s="13">
        <v>0.46666666666666667</v>
      </c>
      <c r="H19" s="6">
        <v>0</v>
      </c>
      <c r="I19" s="6">
        <v>46495</v>
      </c>
      <c r="J19" s="6">
        <v>36540</v>
      </c>
      <c r="K19" s="6">
        <v>813</v>
      </c>
      <c r="L19" s="6">
        <v>371</v>
      </c>
      <c r="M19" s="6">
        <v>50</v>
      </c>
      <c r="N19" s="6">
        <v>49</v>
      </c>
      <c r="O19" s="7">
        <v>11</v>
      </c>
    </row>
    <row r="20" spans="1:15" x14ac:dyDescent="0.2">
      <c r="A20" s="9" t="s">
        <v>1801</v>
      </c>
      <c r="B20" s="6" t="s">
        <v>467</v>
      </c>
      <c r="C20" s="6" t="s">
        <v>468</v>
      </c>
      <c r="D20" s="6" t="s">
        <v>188</v>
      </c>
      <c r="E20" s="12">
        <v>45506</v>
      </c>
      <c r="F20" s="11" t="s">
        <v>1860</v>
      </c>
      <c r="G20" s="13">
        <v>0.39791666666666664</v>
      </c>
      <c r="H20" s="6">
        <v>0</v>
      </c>
      <c r="I20" s="6">
        <v>43600</v>
      </c>
      <c r="J20" s="6">
        <v>35709</v>
      </c>
      <c r="K20" s="6">
        <v>3696</v>
      </c>
      <c r="L20" s="6">
        <v>1194</v>
      </c>
      <c r="M20" s="6">
        <v>27</v>
      </c>
      <c r="N20" s="6">
        <v>318</v>
      </c>
      <c r="O20" s="7">
        <v>135</v>
      </c>
    </row>
    <row r="21" spans="1:15" x14ac:dyDescent="0.2">
      <c r="A21" s="9" t="s">
        <v>1591</v>
      </c>
      <c r="B21" s="6" t="s">
        <v>27</v>
      </c>
      <c r="C21" s="6" t="s">
        <v>116</v>
      </c>
      <c r="D21" s="6" t="s">
        <v>187</v>
      </c>
      <c r="E21" s="12">
        <v>45730</v>
      </c>
      <c r="F21" s="11" t="s">
        <v>1860</v>
      </c>
      <c r="G21" s="13">
        <v>0.49722222222222223</v>
      </c>
      <c r="H21" s="6">
        <v>0</v>
      </c>
      <c r="I21" s="6">
        <v>40216</v>
      </c>
      <c r="J21" s="6">
        <v>32891</v>
      </c>
      <c r="K21" s="6">
        <v>1670</v>
      </c>
      <c r="L21" s="6">
        <v>248</v>
      </c>
      <c r="M21" s="6">
        <v>15</v>
      </c>
      <c r="N21" s="6">
        <v>74</v>
      </c>
      <c r="O21" s="7">
        <v>154</v>
      </c>
    </row>
    <row r="22" spans="1:15" x14ac:dyDescent="0.2">
      <c r="A22" s="9" t="s">
        <v>1573</v>
      </c>
      <c r="B22" s="6" t="s">
        <v>9</v>
      </c>
      <c r="C22" s="6" t="s">
        <v>98</v>
      </c>
      <c r="D22" s="6" t="s">
        <v>187</v>
      </c>
      <c r="E22" s="12">
        <v>45747</v>
      </c>
      <c r="F22" s="11" t="s">
        <v>1858</v>
      </c>
      <c r="G22" s="13">
        <v>0.84513888888888888</v>
      </c>
      <c r="H22" s="6">
        <v>0</v>
      </c>
      <c r="I22" s="6">
        <v>38289</v>
      </c>
      <c r="J22" s="6">
        <v>30751</v>
      </c>
      <c r="K22" s="6">
        <v>1039</v>
      </c>
      <c r="L22" s="6">
        <v>401</v>
      </c>
      <c r="M22" s="6">
        <v>414</v>
      </c>
      <c r="N22" s="6">
        <v>92</v>
      </c>
      <c r="O22" s="7">
        <v>46</v>
      </c>
    </row>
    <row r="23" spans="1:15" x14ac:dyDescent="0.2">
      <c r="A23" s="9">
        <v>1.8015856417643768E+16</v>
      </c>
      <c r="B23" s="6" t="s">
        <v>1551</v>
      </c>
      <c r="C23" s="8" t="s">
        <v>1552</v>
      </c>
      <c r="D23" s="6" t="s">
        <v>189</v>
      </c>
      <c r="E23" s="12" t="s">
        <v>2561</v>
      </c>
      <c r="F23" s="11" t="s">
        <v>1861</v>
      </c>
      <c r="G23" s="13" t="s">
        <v>2562</v>
      </c>
      <c r="H23" s="6">
        <v>88</v>
      </c>
      <c r="I23" s="6" t="s">
        <v>2575</v>
      </c>
      <c r="J23" s="6">
        <v>29040</v>
      </c>
      <c r="K23" s="6">
        <v>1167</v>
      </c>
      <c r="L23" s="6">
        <v>187</v>
      </c>
      <c r="M23" s="6">
        <v>15</v>
      </c>
      <c r="N23" s="6">
        <v>30</v>
      </c>
      <c r="O23" s="7">
        <v>162</v>
      </c>
    </row>
    <row r="24" spans="1:15" x14ac:dyDescent="0.2">
      <c r="A24" s="9" t="s">
        <v>1745</v>
      </c>
      <c r="B24" s="6" t="s">
        <v>355</v>
      </c>
      <c r="C24" s="6" t="s">
        <v>356</v>
      </c>
      <c r="D24" s="6" t="s">
        <v>188</v>
      </c>
      <c r="E24" s="12">
        <v>45574</v>
      </c>
      <c r="F24" s="11" t="s">
        <v>1862</v>
      </c>
      <c r="G24" s="13">
        <v>0.80694444444444446</v>
      </c>
      <c r="H24" s="6">
        <v>0</v>
      </c>
      <c r="I24" s="6">
        <v>46671</v>
      </c>
      <c r="J24" s="6">
        <v>27932</v>
      </c>
      <c r="K24" s="6">
        <v>1599</v>
      </c>
      <c r="L24" s="6">
        <v>416</v>
      </c>
      <c r="M24" s="6">
        <v>48</v>
      </c>
      <c r="N24" s="6">
        <v>85</v>
      </c>
      <c r="O24" s="7">
        <v>30</v>
      </c>
    </row>
    <row r="25" spans="1:15" x14ac:dyDescent="0.2">
      <c r="A25" s="9" t="s">
        <v>1638</v>
      </c>
      <c r="B25" s="6" t="s">
        <v>74</v>
      </c>
      <c r="C25" s="6" t="s">
        <v>163</v>
      </c>
      <c r="D25" s="6" t="s">
        <v>188</v>
      </c>
      <c r="E25" s="12">
        <v>45691</v>
      </c>
      <c r="F25" s="11" t="s">
        <v>1858</v>
      </c>
      <c r="G25" s="13">
        <v>0.75902777777777775</v>
      </c>
      <c r="H25" s="6">
        <v>0</v>
      </c>
      <c r="I25" s="6">
        <v>34212</v>
      </c>
      <c r="J25" s="6">
        <v>27852</v>
      </c>
      <c r="K25" s="6">
        <v>1861</v>
      </c>
      <c r="L25" s="6">
        <v>816</v>
      </c>
      <c r="M25" s="6">
        <v>18</v>
      </c>
      <c r="N25" s="6">
        <v>203</v>
      </c>
      <c r="O25" s="7">
        <v>32</v>
      </c>
    </row>
    <row r="26" spans="1:15" x14ac:dyDescent="0.2">
      <c r="A26" s="9">
        <v>1.797478410530969E+16</v>
      </c>
      <c r="B26" s="6" t="s">
        <v>1419</v>
      </c>
      <c r="C26" s="8" t="s">
        <v>1420</v>
      </c>
      <c r="D26" s="6" t="s">
        <v>187</v>
      </c>
      <c r="E26" s="12" t="s">
        <v>2496</v>
      </c>
      <c r="F26" s="11" t="s">
        <v>1859</v>
      </c>
      <c r="G26" s="13" t="s">
        <v>2497</v>
      </c>
      <c r="H26" s="6">
        <v>0</v>
      </c>
      <c r="I26" s="6" t="s">
        <v>2575</v>
      </c>
      <c r="J26" s="6">
        <v>26387</v>
      </c>
      <c r="K26" s="6">
        <v>1967</v>
      </c>
      <c r="L26" s="6">
        <v>504</v>
      </c>
      <c r="M26" s="6">
        <v>32</v>
      </c>
      <c r="N26" s="6">
        <v>169</v>
      </c>
      <c r="O26" s="7">
        <v>331</v>
      </c>
    </row>
    <row r="27" spans="1:15" x14ac:dyDescent="0.2">
      <c r="A27" s="9" t="s">
        <v>1594</v>
      </c>
      <c r="B27" s="6" t="s">
        <v>30</v>
      </c>
      <c r="C27" s="6" t="s">
        <v>119</v>
      </c>
      <c r="D27" s="6" t="s">
        <v>189</v>
      </c>
      <c r="E27" s="12">
        <v>45728</v>
      </c>
      <c r="F27" s="11" t="s">
        <v>1862</v>
      </c>
      <c r="G27" s="13">
        <v>0.80972222222222223</v>
      </c>
      <c r="H27" s="6">
        <v>35</v>
      </c>
      <c r="I27" s="6">
        <v>41795</v>
      </c>
      <c r="J27" s="6">
        <v>25103</v>
      </c>
      <c r="K27" s="6">
        <v>940</v>
      </c>
      <c r="L27" s="6">
        <v>315</v>
      </c>
      <c r="M27" s="6">
        <v>58</v>
      </c>
      <c r="N27" s="6">
        <v>62</v>
      </c>
      <c r="O27" s="7">
        <v>4</v>
      </c>
    </row>
    <row r="28" spans="1:15" x14ac:dyDescent="0.2">
      <c r="A28" s="9" t="s">
        <v>1797</v>
      </c>
      <c r="B28" s="6" t="s">
        <v>459</v>
      </c>
      <c r="C28" s="6" t="s">
        <v>460</v>
      </c>
      <c r="D28" s="6" t="s">
        <v>187</v>
      </c>
      <c r="E28" s="12">
        <v>45504</v>
      </c>
      <c r="F28" s="11" t="s">
        <v>1862</v>
      </c>
      <c r="G28" s="13">
        <v>0.44236111111111109</v>
      </c>
      <c r="H28" s="6">
        <v>0</v>
      </c>
      <c r="I28" s="6">
        <v>31599</v>
      </c>
      <c r="J28" s="6">
        <v>24170</v>
      </c>
      <c r="K28" s="6">
        <v>1582</v>
      </c>
      <c r="L28" s="6">
        <v>223</v>
      </c>
      <c r="M28" s="6">
        <v>14</v>
      </c>
      <c r="N28" s="6">
        <v>9</v>
      </c>
      <c r="O28" s="7">
        <v>13</v>
      </c>
    </row>
    <row r="29" spans="1:15" x14ac:dyDescent="0.2">
      <c r="A29" s="9">
        <v>1.785155716539228E+16</v>
      </c>
      <c r="B29" s="6" t="s">
        <v>1922</v>
      </c>
      <c r="C29" s="8" t="s">
        <v>1923</v>
      </c>
      <c r="D29" s="6" t="s">
        <v>187</v>
      </c>
      <c r="E29" s="12" t="s">
        <v>1924</v>
      </c>
      <c r="F29" s="11" t="s">
        <v>1861</v>
      </c>
      <c r="G29" s="13">
        <v>0.36666666666666664</v>
      </c>
      <c r="H29" s="6">
        <v>0</v>
      </c>
      <c r="I29" s="6">
        <v>27982</v>
      </c>
      <c r="J29" s="6">
        <v>23601</v>
      </c>
      <c r="K29" s="6">
        <v>535</v>
      </c>
      <c r="L29" s="6">
        <v>112</v>
      </c>
      <c r="M29" s="6">
        <v>4</v>
      </c>
      <c r="N29" s="6">
        <v>44</v>
      </c>
      <c r="O29" s="7">
        <v>17</v>
      </c>
    </row>
    <row r="30" spans="1:15" x14ac:dyDescent="0.2">
      <c r="A30" s="9" t="s">
        <v>1615</v>
      </c>
      <c r="B30" s="6" t="s">
        <v>51</v>
      </c>
      <c r="C30" s="6" t="s">
        <v>140</v>
      </c>
      <c r="D30" s="6" t="s">
        <v>187</v>
      </c>
      <c r="E30" s="12">
        <v>45712</v>
      </c>
      <c r="F30" s="11" t="s">
        <v>1858</v>
      </c>
      <c r="G30" s="13">
        <v>0.40555555555555556</v>
      </c>
      <c r="H30" s="6">
        <v>0</v>
      </c>
      <c r="I30" s="6">
        <v>26153</v>
      </c>
      <c r="J30" s="6">
        <v>20665</v>
      </c>
      <c r="K30" s="6">
        <v>1018</v>
      </c>
      <c r="L30" s="6">
        <v>342</v>
      </c>
      <c r="M30" s="6">
        <v>15</v>
      </c>
      <c r="N30" s="6">
        <v>117</v>
      </c>
      <c r="O30" s="7">
        <v>129</v>
      </c>
    </row>
    <row r="31" spans="1:15" x14ac:dyDescent="0.2">
      <c r="A31" s="9" t="s">
        <v>1600</v>
      </c>
      <c r="B31" s="6" t="s">
        <v>36</v>
      </c>
      <c r="C31" s="6" t="s">
        <v>125</v>
      </c>
      <c r="D31" s="6" t="s">
        <v>188</v>
      </c>
      <c r="E31" s="12">
        <v>45724</v>
      </c>
      <c r="F31" s="11" t="s">
        <v>1859</v>
      </c>
      <c r="G31" s="13">
        <v>0.32291666666666669</v>
      </c>
      <c r="H31" s="6">
        <v>0</v>
      </c>
      <c r="I31" s="6">
        <v>28457</v>
      </c>
      <c r="J31" s="6">
        <v>20258</v>
      </c>
      <c r="K31" s="6">
        <v>576</v>
      </c>
      <c r="L31" s="6">
        <v>175</v>
      </c>
      <c r="M31" s="6">
        <v>1</v>
      </c>
      <c r="N31" s="6">
        <v>24</v>
      </c>
      <c r="O31" s="7">
        <v>6</v>
      </c>
    </row>
    <row r="32" spans="1:15" x14ac:dyDescent="0.2">
      <c r="A32" s="9">
        <v>1.797495377983727E+16</v>
      </c>
      <c r="B32" s="6" t="s">
        <v>1925</v>
      </c>
      <c r="C32" s="8" t="s">
        <v>1926</v>
      </c>
      <c r="D32" s="6" t="s">
        <v>187</v>
      </c>
      <c r="E32" s="12" t="s">
        <v>1927</v>
      </c>
      <c r="F32" s="11" t="s">
        <v>1860</v>
      </c>
      <c r="G32" s="13">
        <v>0.77430555555555558</v>
      </c>
      <c r="H32" s="6">
        <v>0</v>
      </c>
      <c r="I32" s="6">
        <v>25947</v>
      </c>
      <c r="J32" s="6">
        <v>19805</v>
      </c>
      <c r="K32" s="6">
        <v>569</v>
      </c>
      <c r="L32" s="6">
        <v>120</v>
      </c>
      <c r="M32" s="6">
        <v>98</v>
      </c>
      <c r="N32" s="6">
        <v>36</v>
      </c>
      <c r="O32" s="7">
        <v>1</v>
      </c>
    </row>
    <row r="33" spans="1:15" x14ac:dyDescent="0.2">
      <c r="A33" s="9" t="s">
        <v>1614</v>
      </c>
      <c r="B33" s="6" t="s">
        <v>50</v>
      </c>
      <c r="C33" s="6" t="s">
        <v>139</v>
      </c>
      <c r="D33" s="6" t="s">
        <v>187</v>
      </c>
      <c r="E33" s="12">
        <v>45712</v>
      </c>
      <c r="F33" s="11" t="s">
        <v>1858</v>
      </c>
      <c r="G33" s="13">
        <v>0.79861111111111116</v>
      </c>
      <c r="H33" s="6">
        <v>0</v>
      </c>
      <c r="I33" s="6">
        <v>24078</v>
      </c>
      <c r="J33" s="6">
        <v>19552</v>
      </c>
      <c r="K33" s="6">
        <v>452</v>
      </c>
      <c r="L33" s="6">
        <v>131</v>
      </c>
      <c r="M33" s="6">
        <v>81</v>
      </c>
      <c r="N33" s="6">
        <v>23</v>
      </c>
      <c r="O33" s="7">
        <v>4</v>
      </c>
    </row>
    <row r="34" spans="1:15" x14ac:dyDescent="0.2">
      <c r="A34" s="9" t="s">
        <v>1788</v>
      </c>
      <c r="B34" s="6" t="s">
        <v>441</v>
      </c>
      <c r="C34" s="6" t="s">
        <v>442</v>
      </c>
      <c r="D34" s="6" t="s">
        <v>188</v>
      </c>
      <c r="E34" s="12">
        <v>45495</v>
      </c>
      <c r="F34" s="11" t="s">
        <v>1858</v>
      </c>
      <c r="G34" s="13">
        <v>0.44027777777777777</v>
      </c>
      <c r="H34" s="6">
        <v>0</v>
      </c>
      <c r="I34" s="6">
        <v>26051</v>
      </c>
      <c r="J34" s="6">
        <v>18598</v>
      </c>
      <c r="K34" s="6">
        <v>845</v>
      </c>
      <c r="L34" s="6">
        <v>306</v>
      </c>
      <c r="M34" s="6">
        <v>62</v>
      </c>
      <c r="N34" s="6">
        <v>65</v>
      </c>
      <c r="O34" s="7">
        <v>24</v>
      </c>
    </row>
    <row r="35" spans="1:15" x14ac:dyDescent="0.2">
      <c r="A35" s="9" t="s">
        <v>1657</v>
      </c>
      <c r="B35" s="6" t="s">
        <v>93</v>
      </c>
      <c r="C35" s="6" t="s">
        <v>182</v>
      </c>
      <c r="D35" s="6" t="s">
        <v>187</v>
      </c>
      <c r="E35" s="12">
        <v>45670</v>
      </c>
      <c r="F35" s="11" t="s">
        <v>1858</v>
      </c>
      <c r="G35" s="13">
        <v>0.40833333333333333</v>
      </c>
      <c r="H35" s="6">
        <v>0</v>
      </c>
      <c r="I35" s="6">
        <v>22361</v>
      </c>
      <c r="J35" s="6">
        <v>18326</v>
      </c>
      <c r="K35" s="6">
        <v>1111</v>
      </c>
      <c r="L35" s="6">
        <v>271</v>
      </c>
      <c r="M35" s="6">
        <v>14</v>
      </c>
      <c r="N35" s="6">
        <v>64</v>
      </c>
      <c r="O35" s="7">
        <v>17</v>
      </c>
    </row>
    <row r="36" spans="1:15" x14ac:dyDescent="0.2">
      <c r="A36" s="9" t="s">
        <v>1659</v>
      </c>
      <c r="B36" s="6" t="s">
        <v>95</v>
      </c>
      <c r="C36" s="6" t="s">
        <v>184</v>
      </c>
      <c r="D36" s="6" t="s">
        <v>187</v>
      </c>
      <c r="E36" s="12">
        <v>45663</v>
      </c>
      <c r="F36" s="11" t="s">
        <v>1858</v>
      </c>
      <c r="G36" s="13">
        <v>0.38750000000000001</v>
      </c>
      <c r="H36" s="6">
        <v>0</v>
      </c>
      <c r="I36" s="6">
        <v>22405</v>
      </c>
      <c r="J36" s="6">
        <v>17687</v>
      </c>
      <c r="K36" s="6">
        <v>514</v>
      </c>
      <c r="L36" s="6">
        <v>258</v>
      </c>
      <c r="M36" s="6">
        <v>6</v>
      </c>
      <c r="N36" s="6">
        <v>43</v>
      </c>
      <c r="O36" s="7">
        <v>42</v>
      </c>
    </row>
    <row r="37" spans="1:15" x14ac:dyDescent="0.2">
      <c r="A37" s="9" t="s">
        <v>1585</v>
      </c>
      <c r="B37" s="6" t="s">
        <v>21</v>
      </c>
      <c r="C37" s="6" t="s">
        <v>110</v>
      </c>
      <c r="D37" s="6" t="s">
        <v>187</v>
      </c>
      <c r="E37" s="12">
        <v>45736</v>
      </c>
      <c r="F37" s="11" t="s">
        <v>1861</v>
      </c>
      <c r="G37" s="13">
        <v>0.40763888888888888</v>
      </c>
      <c r="H37" s="6">
        <v>0</v>
      </c>
      <c r="I37" s="6">
        <v>21626</v>
      </c>
      <c r="J37" s="6">
        <v>16240</v>
      </c>
      <c r="K37" s="6">
        <v>263</v>
      </c>
      <c r="L37" s="6">
        <v>112</v>
      </c>
      <c r="M37" s="6">
        <v>9</v>
      </c>
      <c r="N37" s="6">
        <v>11</v>
      </c>
      <c r="O37" s="7">
        <v>3</v>
      </c>
    </row>
    <row r="38" spans="1:15" x14ac:dyDescent="0.2">
      <c r="A38" s="9" t="s">
        <v>1837</v>
      </c>
      <c r="B38" s="6" t="s">
        <v>539</v>
      </c>
      <c r="C38" s="6" t="s">
        <v>540</v>
      </c>
      <c r="D38" s="6" t="s">
        <v>187</v>
      </c>
      <c r="E38" s="12">
        <v>45545</v>
      </c>
      <c r="F38" s="11" t="s">
        <v>1863</v>
      </c>
      <c r="G38" s="13">
        <v>0.46736111111111112</v>
      </c>
      <c r="H38" s="6">
        <v>0</v>
      </c>
      <c r="I38" s="6">
        <v>19838</v>
      </c>
      <c r="J38" s="6">
        <v>15627</v>
      </c>
      <c r="K38" s="6">
        <v>426</v>
      </c>
      <c r="L38" s="6">
        <v>123</v>
      </c>
      <c r="M38" s="6">
        <v>20</v>
      </c>
      <c r="N38" s="6">
        <v>22</v>
      </c>
      <c r="O38" s="7">
        <v>10</v>
      </c>
    </row>
    <row r="39" spans="1:15" x14ac:dyDescent="0.2">
      <c r="A39" s="9" t="s">
        <v>1835</v>
      </c>
      <c r="B39" s="6" t="s">
        <v>535</v>
      </c>
      <c r="C39" s="6" t="s">
        <v>536</v>
      </c>
      <c r="D39" s="6" t="s">
        <v>189</v>
      </c>
      <c r="E39" s="12">
        <v>45542</v>
      </c>
      <c r="F39" s="11" t="s">
        <v>1859</v>
      </c>
      <c r="G39" s="13">
        <v>0.51458333333333328</v>
      </c>
      <c r="H39" s="6">
        <v>68</v>
      </c>
      <c r="I39" s="6">
        <v>20100</v>
      </c>
      <c r="J39" s="6">
        <v>15526</v>
      </c>
      <c r="K39" s="6">
        <v>562</v>
      </c>
      <c r="L39" s="6">
        <v>62</v>
      </c>
      <c r="M39" s="6">
        <v>6</v>
      </c>
      <c r="N39" s="6">
        <v>27</v>
      </c>
      <c r="O39" s="7">
        <v>13</v>
      </c>
    </row>
    <row r="40" spans="1:15" x14ac:dyDescent="0.2">
      <c r="A40" s="9" t="s">
        <v>1744</v>
      </c>
      <c r="B40" s="6" t="s">
        <v>353</v>
      </c>
      <c r="C40" s="6" t="s">
        <v>354</v>
      </c>
      <c r="D40" s="6" t="s">
        <v>187</v>
      </c>
      <c r="E40" s="12">
        <v>45575</v>
      </c>
      <c r="F40" s="11" t="s">
        <v>1861</v>
      </c>
      <c r="G40" s="13">
        <v>0.39861111111111114</v>
      </c>
      <c r="H40" s="6">
        <v>0</v>
      </c>
      <c r="I40" s="6">
        <v>17910</v>
      </c>
      <c r="J40" s="6">
        <v>15171</v>
      </c>
      <c r="K40" s="6">
        <v>525</v>
      </c>
      <c r="L40" s="6">
        <v>117</v>
      </c>
      <c r="M40" s="6">
        <v>12</v>
      </c>
      <c r="N40" s="6">
        <v>33</v>
      </c>
      <c r="O40" s="7">
        <v>2</v>
      </c>
    </row>
    <row r="41" spans="1:15" x14ac:dyDescent="0.2">
      <c r="A41" s="9" t="s">
        <v>1719</v>
      </c>
      <c r="B41" s="6" t="s">
        <v>303</v>
      </c>
      <c r="C41" s="6" t="s">
        <v>304</v>
      </c>
      <c r="D41" s="6" t="s">
        <v>187</v>
      </c>
      <c r="E41" s="12">
        <v>45601</v>
      </c>
      <c r="F41" s="11" t="s">
        <v>1863</v>
      </c>
      <c r="G41" s="13">
        <v>0.38819444444444445</v>
      </c>
      <c r="H41" s="6">
        <v>0</v>
      </c>
      <c r="I41" s="6">
        <v>17302</v>
      </c>
      <c r="J41" s="6">
        <v>14848</v>
      </c>
      <c r="K41" s="6">
        <v>887</v>
      </c>
      <c r="L41" s="6">
        <v>127</v>
      </c>
      <c r="M41" s="6">
        <v>9</v>
      </c>
      <c r="N41" s="6">
        <v>37</v>
      </c>
      <c r="O41" s="7">
        <v>6</v>
      </c>
    </row>
    <row r="42" spans="1:15" x14ac:dyDescent="0.2">
      <c r="A42" s="9" t="s">
        <v>1789</v>
      </c>
      <c r="B42" s="6" t="s">
        <v>443</v>
      </c>
      <c r="C42" s="6" t="s">
        <v>444</v>
      </c>
      <c r="D42" s="6" t="s">
        <v>187</v>
      </c>
      <c r="E42" s="12">
        <v>45496</v>
      </c>
      <c r="F42" s="11" t="s">
        <v>1863</v>
      </c>
      <c r="G42" s="13">
        <v>0.43125000000000002</v>
      </c>
      <c r="H42" s="6">
        <v>0</v>
      </c>
      <c r="I42" s="6">
        <v>18239</v>
      </c>
      <c r="J42" s="6">
        <v>14578</v>
      </c>
      <c r="K42" s="6">
        <v>1098</v>
      </c>
      <c r="L42" s="6">
        <v>581</v>
      </c>
      <c r="M42" s="6">
        <v>12</v>
      </c>
      <c r="N42" s="6">
        <v>117</v>
      </c>
      <c r="O42" s="7">
        <v>49</v>
      </c>
    </row>
    <row r="43" spans="1:15" x14ac:dyDescent="0.2">
      <c r="A43" s="9" t="s">
        <v>1624</v>
      </c>
      <c r="B43" s="6" t="s">
        <v>60</v>
      </c>
      <c r="C43" s="6" t="s">
        <v>149</v>
      </c>
      <c r="D43" s="6" t="s">
        <v>188</v>
      </c>
      <c r="E43" s="12">
        <v>45705</v>
      </c>
      <c r="F43" s="11" t="s">
        <v>1858</v>
      </c>
      <c r="G43" s="13">
        <v>0.77916666666666667</v>
      </c>
      <c r="H43" s="6">
        <v>0</v>
      </c>
      <c r="I43" s="6">
        <v>24777</v>
      </c>
      <c r="J43" s="6">
        <v>14060</v>
      </c>
      <c r="K43" s="6">
        <v>1013</v>
      </c>
      <c r="L43" s="6">
        <v>154</v>
      </c>
      <c r="M43" s="6">
        <v>41</v>
      </c>
      <c r="N43" s="6">
        <v>58</v>
      </c>
      <c r="O43" s="7">
        <v>17</v>
      </c>
    </row>
    <row r="44" spans="1:15" x14ac:dyDescent="0.2">
      <c r="A44" s="9" t="s">
        <v>1655</v>
      </c>
      <c r="B44" s="6" t="s">
        <v>91</v>
      </c>
      <c r="C44" s="6" t="s">
        <v>180</v>
      </c>
      <c r="D44" s="6" t="s">
        <v>188</v>
      </c>
      <c r="E44" s="12">
        <v>45673</v>
      </c>
      <c r="F44" s="11" t="s">
        <v>1861</v>
      </c>
      <c r="G44" s="13">
        <v>0.32291666666666669</v>
      </c>
      <c r="H44" s="6">
        <v>0</v>
      </c>
      <c r="I44" s="6">
        <v>19635</v>
      </c>
      <c r="J44" s="6">
        <v>14037</v>
      </c>
      <c r="K44" s="6">
        <v>980</v>
      </c>
      <c r="L44" s="6">
        <v>211</v>
      </c>
      <c r="M44" s="6">
        <v>8</v>
      </c>
      <c r="N44" s="6">
        <v>256</v>
      </c>
      <c r="O44" s="7">
        <v>67</v>
      </c>
    </row>
    <row r="45" spans="1:15" x14ac:dyDescent="0.2">
      <c r="A45" s="9" t="s">
        <v>1783</v>
      </c>
      <c r="B45" s="6" t="s">
        <v>431</v>
      </c>
      <c r="C45" s="6" t="s">
        <v>432</v>
      </c>
      <c r="D45" s="6" t="s">
        <v>187</v>
      </c>
      <c r="E45" s="12">
        <v>45489</v>
      </c>
      <c r="F45" s="11" t="s">
        <v>1863</v>
      </c>
      <c r="G45" s="13">
        <v>0.82013888888888886</v>
      </c>
      <c r="H45" s="6">
        <v>0</v>
      </c>
      <c r="I45" s="6">
        <v>19465</v>
      </c>
      <c r="J45" s="6">
        <v>13596</v>
      </c>
      <c r="K45" s="6">
        <v>899</v>
      </c>
      <c r="L45" s="6">
        <v>87</v>
      </c>
      <c r="M45" s="6">
        <v>39</v>
      </c>
      <c r="N45" s="6">
        <v>75</v>
      </c>
      <c r="O45" s="7">
        <v>27</v>
      </c>
    </row>
    <row r="46" spans="1:15" x14ac:dyDescent="0.2">
      <c r="A46" s="9" t="s">
        <v>1809</v>
      </c>
      <c r="B46" s="6" t="s">
        <v>483</v>
      </c>
      <c r="C46" s="6" t="s">
        <v>484</v>
      </c>
      <c r="D46" s="6" t="s">
        <v>187</v>
      </c>
      <c r="E46" s="12">
        <v>45516</v>
      </c>
      <c r="F46" s="11" t="s">
        <v>1858</v>
      </c>
      <c r="G46" s="13">
        <v>0.40347222222222223</v>
      </c>
      <c r="H46" s="6">
        <v>0</v>
      </c>
      <c r="I46" s="6">
        <v>17540</v>
      </c>
      <c r="J46" s="6">
        <v>13593</v>
      </c>
      <c r="K46" s="6">
        <v>453</v>
      </c>
      <c r="L46" s="6">
        <v>283</v>
      </c>
      <c r="M46" s="6">
        <v>3</v>
      </c>
      <c r="N46" s="6">
        <v>97</v>
      </c>
      <c r="O46" s="7">
        <v>8</v>
      </c>
    </row>
    <row r="47" spans="1:15" x14ac:dyDescent="0.2">
      <c r="A47" s="9">
        <v>1.8028196165025128E+16</v>
      </c>
      <c r="B47" s="6" t="s">
        <v>679</v>
      </c>
      <c r="C47" s="8" t="s">
        <v>680</v>
      </c>
      <c r="D47" s="6" t="s">
        <v>187</v>
      </c>
      <c r="E47" s="12" t="s">
        <v>2029</v>
      </c>
      <c r="F47" s="11" t="s">
        <v>1861</v>
      </c>
      <c r="G47" s="13" t="s">
        <v>2030</v>
      </c>
      <c r="H47" s="6">
        <v>0</v>
      </c>
      <c r="I47" s="6" t="s">
        <v>2575</v>
      </c>
      <c r="J47" s="6">
        <v>13525</v>
      </c>
      <c r="K47" s="6">
        <v>897</v>
      </c>
      <c r="L47" s="6">
        <v>213</v>
      </c>
      <c r="M47" s="6">
        <v>22</v>
      </c>
      <c r="N47" s="6">
        <v>93</v>
      </c>
      <c r="O47" s="7">
        <v>17</v>
      </c>
    </row>
    <row r="48" spans="1:15" x14ac:dyDescent="0.2">
      <c r="A48" s="9">
        <v>1.8022717432667352E+16</v>
      </c>
      <c r="B48" s="6" t="s">
        <v>1179</v>
      </c>
      <c r="C48" s="8" t="s">
        <v>1180</v>
      </c>
      <c r="D48" s="6" t="s">
        <v>187</v>
      </c>
      <c r="E48" s="12" t="s">
        <v>2367</v>
      </c>
      <c r="F48" s="11" t="s">
        <v>1858</v>
      </c>
      <c r="G48" s="13" t="s">
        <v>2368</v>
      </c>
      <c r="H48" s="6">
        <v>0</v>
      </c>
      <c r="I48" s="6" t="s">
        <v>2575</v>
      </c>
      <c r="J48" s="6">
        <v>13415</v>
      </c>
      <c r="K48" s="6">
        <v>1099</v>
      </c>
      <c r="L48" s="6">
        <v>71</v>
      </c>
      <c r="M48" s="6">
        <v>2955</v>
      </c>
      <c r="N48" s="6">
        <v>35</v>
      </c>
      <c r="O48" s="7">
        <v>257</v>
      </c>
    </row>
    <row r="49" spans="1:15" x14ac:dyDescent="0.2">
      <c r="A49" s="9">
        <v>1.8044241809578048E+16</v>
      </c>
      <c r="B49" s="6" t="s">
        <v>1936</v>
      </c>
      <c r="C49" s="8" t="s">
        <v>1937</v>
      </c>
      <c r="D49" s="6" t="s">
        <v>187</v>
      </c>
      <c r="E49" s="12" t="s">
        <v>1938</v>
      </c>
      <c r="F49" s="11" t="s">
        <v>1863</v>
      </c>
      <c r="G49" s="13">
        <v>0.46666666666666667</v>
      </c>
      <c r="H49" s="6">
        <v>0</v>
      </c>
      <c r="I49" s="6">
        <v>14666</v>
      </c>
      <c r="J49" s="6">
        <v>13339</v>
      </c>
      <c r="K49" s="6">
        <v>113</v>
      </c>
      <c r="L49" s="6">
        <v>39</v>
      </c>
      <c r="M49" s="6">
        <v>0</v>
      </c>
      <c r="N49" s="6">
        <v>6</v>
      </c>
      <c r="O49" s="7">
        <v>7</v>
      </c>
    </row>
    <row r="50" spans="1:15" x14ac:dyDescent="0.2">
      <c r="A50" s="9">
        <v>1.799489114300433E+16</v>
      </c>
      <c r="B50" s="6" t="s">
        <v>1559</v>
      </c>
      <c r="C50" s="8" t="s">
        <v>1560</v>
      </c>
      <c r="D50" s="6" t="s">
        <v>189</v>
      </c>
      <c r="E50" s="12" t="s">
        <v>2565</v>
      </c>
      <c r="F50" s="11" t="s">
        <v>1864</v>
      </c>
      <c r="G50" s="13" t="s">
        <v>2566</v>
      </c>
      <c r="H50" s="6">
        <v>44</v>
      </c>
      <c r="I50" s="6" t="s">
        <v>2575</v>
      </c>
      <c r="J50" s="6">
        <v>13336</v>
      </c>
      <c r="K50" s="6">
        <v>726</v>
      </c>
      <c r="L50" s="6">
        <v>127</v>
      </c>
      <c r="M50" s="6">
        <v>7</v>
      </c>
      <c r="N50" s="6">
        <v>64</v>
      </c>
      <c r="O50" s="7">
        <v>29</v>
      </c>
    </row>
    <row r="51" spans="1:15" x14ac:dyDescent="0.2">
      <c r="A51" s="9">
        <v>1.787017182005115E+16</v>
      </c>
      <c r="B51" s="6" t="s">
        <v>745</v>
      </c>
      <c r="C51" s="8" t="s">
        <v>746</v>
      </c>
      <c r="D51" s="6" t="s">
        <v>187</v>
      </c>
      <c r="E51" s="12" t="s">
        <v>2077</v>
      </c>
      <c r="F51" s="11" t="s">
        <v>1858</v>
      </c>
      <c r="G51" s="13" t="s">
        <v>2078</v>
      </c>
      <c r="H51" s="6">
        <v>0</v>
      </c>
      <c r="I51" s="6" t="s">
        <v>2575</v>
      </c>
      <c r="J51" s="6">
        <v>12930</v>
      </c>
      <c r="K51" s="6">
        <v>904</v>
      </c>
      <c r="L51" s="6">
        <v>1072</v>
      </c>
      <c r="M51" s="6">
        <v>144</v>
      </c>
      <c r="N51" s="6">
        <v>178</v>
      </c>
      <c r="O51" s="7">
        <v>53</v>
      </c>
    </row>
    <row r="52" spans="1:15" x14ac:dyDescent="0.2">
      <c r="A52" s="9" t="s">
        <v>1628</v>
      </c>
      <c r="B52" s="6" t="s">
        <v>64</v>
      </c>
      <c r="C52" s="6" t="s">
        <v>153</v>
      </c>
      <c r="D52" s="6" t="s">
        <v>187</v>
      </c>
      <c r="E52" s="12">
        <v>45699</v>
      </c>
      <c r="F52" s="11" t="s">
        <v>1863</v>
      </c>
      <c r="G52" s="13">
        <v>0.34166666666666667</v>
      </c>
      <c r="H52" s="6">
        <v>0</v>
      </c>
      <c r="I52" s="6">
        <v>15800</v>
      </c>
      <c r="J52" s="6">
        <v>12914</v>
      </c>
      <c r="K52" s="6">
        <v>652</v>
      </c>
      <c r="L52" s="6">
        <v>87</v>
      </c>
      <c r="M52" s="6">
        <v>13</v>
      </c>
      <c r="N52" s="6">
        <v>33</v>
      </c>
      <c r="O52" s="7">
        <v>11</v>
      </c>
    </row>
    <row r="53" spans="1:15" x14ac:dyDescent="0.2">
      <c r="A53" s="9">
        <v>1.808014234067886E+16</v>
      </c>
      <c r="B53" s="6" t="s">
        <v>1896</v>
      </c>
      <c r="C53" s="8" t="s">
        <v>1897</v>
      </c>
      <c r="D53" s="6" t="s">
        <v>187</v>
      </c>
      <c r="E53" s="12" t="s">
        <v>1898</v>
      </c>
      <c r="F53" s="11" t="s">
        <v>1858</v>
      </c>
      <c r="G53" s="13">
        <v>0.44236111111111109</v>
      </c>
      <c r="H53" s="6">
        <v>0</v>
      </c>
      <c r="I53" s="6">
        <v>17078</v>
      </c>
      <c r="J53" s="6">
        <v>12478</v>
      </c>
      <c r="K53" s="6">
        <v>624</v>
      </c>
      <c r="L53" s="6">
        <v>44</v>
      </c>
      <c r="M53" s="6">
        <v>28</v>
      </c>
      <c r="N53" s="6">
        <v>17</v>
      </c>
      <c r="O53" s="7">
        <v>2</v>
      </c>
    </row>
    <row r="54" spans="1:15" x14ac:dyDescent="0.2">
      <c r="A54" s="9" t="s">
        <v>1620</v>
      </c>
      <c r="B54" s="6" t="s">
        <v>56</v>
      </c>
      <c r="C54" s="6" t="s">
        <v>145</v>
      </c>
      <c r="D54" s="6" t="s">
        <v>187</v>
      </c>
      <c r="E54" s="12">
        <v>45708</v>
      </c>
      <c r="F54" s="11" t="s">
        <v>1861</v>
      </c>
      <c r="G54" s="13">
        <v>0.7680555555555556</v>
      </c>
      <c r="H54" s="6">
        <v>0</v>
      </c>
      <c r="I54" s="6">
        <v>14460</v>
      </c>
      <c r="J54" s="6">
        <v>12355</v>
      </c>
      <c r="K54" s="6">
        <v>450</v>
      </c>
      <c r="L54" s="6">
        <v>205</v>
      </c>
      <c r="M54" s="6">
        <v>101</v>
      </c>
      <c r="N54" s="6">
        <v>19</v>
      </c>
      <c r="O54" s="7">
        <v>16</v>
      </c>
    </row>
    <row r="55" spans="1:15" x14ac:dyDescent="0.2">
      <c r="A55" s="9" t="s">
        <v>1601</v>
      </c>
      <c r="B55" s="6" t="s">
        <v>37</v>
      </c>
      <c r="C55" s="6" t="s">
        <v>126</v>
      </c>
      <c r="D55" s="6" t="s">
        <v>187</v>
      </c>
      <c r="E55" s="12">
        <v>45723</v>
      </c>
      <c r="F55" s="11" t="s">
        <v>1860</v>
      </c>
      <c r="G55" s="13">
        <v>0.75555555555555554</v>
      </c>
      <c r="H55" s="6">
        <v>0</v>
      </c>
      <c r="I55" s="6">
        <v>16999</v>
      </c>
      <c r="J55" s="6">
        <v>12313</v>
      </c>
      <c r="K55" s="6">
        <v>427</v>
      </c>
      <c r="L55" s="6">
        <v>195</v>
      </c>
      <c r="M55" s="6">
        <v>8</v>
      </c>
      <c r="N55" s="6">
        <v>18</v>
      </c>
      <c r="O55" s="7" t="s">
        <v>2575</v>
      </c>
    </row>
    <row r="56" spans="1:15" x14ac:dyDescent="0.2">
      <c r="A56" s="9" t="s">
        <v>1722</v>
      </c>
      <c r="B56" s="6" t="s">
        <v>309</v>
      </c>
      <c r="C56" s="6" t="s">
        <v>310</v>
      </c>
      <c r="D56" s="6" t="s">
        <v>187</v>
      </c>
      <c r="E56" s="12">
        <v>45597</v>
      </c>
      <c r="F56" s="11" t="s">
        <v>1860</v>
      </c>
      <c r="G56" s="13">
        <v>0.41805555555555557</v>
      </c>
      <c r="H56" s="6">
        <v>0</v>
      </c>
      <c r="I56" s="6">
        <v>16065</v>
      </c>
      <c r="J56" s="6">
        <v>12246</v>
      </c>
      <c r="K56" s="6">
        <v>475</v>
      </c>
      <c r="L56" s="6">
        <v>150</v>
      </c>
      <c r="M56" s="6">
        <v>59</v>
      </c>
      <c r="N56" s="6">
        <v>38</v>
      </c>
      <c r="O56" s="7">
        <v>2</v>
      </c>
    </row>
    <row r="57" spans="1:15" x14ac:dyDescent="0.2">
      <c r="A57" s="9" t="s">
        <v>1685</v>
      </c>
      <c r="B57" s="6" t="s">
        <v>236</v>
      </c>
      <c r="C57" s="6" t="s">
        <v>237</v>
      </c>
      <c r="D57" s="6" t="s">
        <v>187</v>
      </c>
      <c r="E57" s="12">
        <v>45630</v>
      </c>
      <c r="F57" s="11" t="s">
        <v>1862</v>
      </c>
      <c r="G57" s="13">
        <v>0.40555555555555556</v>
      </c>
      <c r="H57" s="6">
        <v>0</v>
      </c>
      <c r="I57" s="6">
        <v>15752</v>
      </c>
      <c r="J57" s="6">
        <v>12120</v>
      </c>
      <c r="K57" s="6">
        <v>869</v>
      </c>
      <c r="L57" s="6">
        <v>67</v>
      </c>
      <c r="M57" s="6">
        <v>46</v>
      </c>
      <c r="N57" s="6">
        <v>17</v>
      </c>
      <c r="O57" s="7">
        <v>1</v>
      </c>
    </row>
    <row r="58" spans="1:15" x14ac:dyDescent="0.2">
      <c r="A58" s="9">
        <v>1.800157142029173E+16</v>
      </c>
      <c r="B58" s="6" t="s">
        <v>1261</v>
      </c>
      <c r="C58" s="8" t="s">
        <v>1262</v>
      </c>
      <c r="D58" s="6" t="s">
        <v>187</v>
      </c>
      <c r="E58" s="12" t="s">
        <v>2417</v>
      </c>
      <c r="F58" s="11" t="s">
        <v>1861</v>
      </c>
      <c r="G58" s="13" t="s">
        <v>2018</v>
      </c>
      <c r="H58" s="6">
        <v>0</v>
      </c>
      <c r="I58" s="6" t="s">
        <v>2575</v>
      </c>
      <c r="J58" s="6">
        <v>12040</v>
      </c>
      <c r="K58" s="6">
        <v>943</v>
      </c>
      <c r="L58" s="6">
        <v>277</v>
      </c>
      <c r="M58" s="6">
        <v>14</v>
      </c>
      <c r="N58" s="6">
        <v>128</v>
      </c>
      <c r="O58" s="7">
        <v>55</v>
      </c>
    </row>
    <row r="59" spans="1:15" x14ac:dyDescent="0.2">
      <c r="A59" s="9" t="s">
        <v>1640</v>
      </c>
      <c r="B59" s="6" t="s">
        <v>76</v>
      </c>
      <c r="C59" s="6" t="s">
        <v>165</v>
      </c>
      <c r="D59" s="6" t="s">
        <v>188</v>
      </c>
      <c r="E59" s="12">
        <v>45690</v>
      </c>
      <c r="F59" s="11" t="s">
        <v>1864</v>
      </c>
      <c r="G59" s="13">
        <v>0.8125</v>
      </c>
      <c r="H59" s="6">
        <v>0</v>
      </c>
      <c r="I59" s="6">
        <v>20914</v>
      </c>
      <c r="J59" s="6">
        <v>12027</v>
      </c>
      <c r="K59" s="6">
        <v>1622</v>
      </c>
      <c r="L59" s="6">
        <v>64</v>
      </c>
      <c r="M59" s="6">
        <v>28</v>
      </c>
      <c r="N59" s="6">
        <v>18</v>
      </c>
      <c r="O59" s="7">
        <v>14</v>
      </c>
    </row>
    <row r="60" spans="1:15" x14ac:dyDescent="0.2">
      <c r="A60" s="9" t="s">
        <v>1575</v>
      </c>
      <c r="B60" s="6" t="s">
        <v>11</v>
      </c>
      <c r="C60" s="6" t="s">
        <v>100</v>
      </c>
      <c r="D60" s="6" t="s">
        <v>188</v>
      </c>
      <c r="E60" s="12">
        <v>45745</v>
      </c>
      <c r="F60" s="11" t="s">
        <v>1859</v>
      </c>
      <c r="G60" s="13">
        <v>0.79027777777777775</v>
      </c>
      <c r="H60" s="6">
        <v>0</v>
      </c>
      <c r="I60" s="6">
        <v>16619</v>
      </c>
      <c r="J60" s="6">
        <v>11880</v>
      </c>
      <c r="K60" s="6">
        <v>546</v>
      </c>
      <c r="L60" s="6">
        <v>58</v>
      </c>
      <c r="M60" s="6">
        <v>10</v>
      </c>
      <c r="N60" s="6">
        <v>13</v>
      </c>
      <c r="O60" s="7">
        <v>3</v>
      </c>
    </row>
    <row r="61" spans="1:15" x14ac:dyDescent="0.2">
      <c r="A61" s="9" t="s">
        <v>1753</v>
      </c>
      <c r="B61" s="6" t="s">
        <v>371</v>
      </c>
      <c r="C61" s="6" t="s">
        <v>372</v>
      </c>
      <c r="D61" s="6" t="s">
        <v>188</v>
      </c>
      <c r="E61" s="12">
        <v>45569</v>
      </c>
      <c r="F61" s="11" t="s">
        <v>1860</v>
      </c>
      <c r="G61" s="13">
        <v>0.39930555555555558</v>
      </c>
      <c r="H61" s="6">
        <v>0</v>
      </c>
      <c r="I61" s="6">
        <v>17478</v>
      </c>
      <c r="J61" s="6">
        <v>11757</v>
      </c>
      <c r="K61" s="6">
        <v>608</v>
      </c>
      <c r="L61" s="6">
        <v>145</v>
      </c>
      <c r="M61" s="6">
        <v>3</v>
      </c>
      <c r="N61" s="6">
        <v>55</v>
      </c>
      <c r="O61" s="7">
        <v>11</v>
      </c>
    </row>
    <row r="62" spans="1:15" x14ac:dyDescent="0.2">
      <c r="A62" s="9">
        <v>1.800770628212834E+16</v>
      </c>
      <c r="B62" s="6" t="s">
        <v>1067</v>
      </c>
      <c r="C62" s="8" t="s">
        <v>1068</v>
      </c>
      <c r="D62" s="6" t="s">
        <v>188</v>
      </c>
      <c r="E62" s="12" t="s">
        <v>2303</v>
      </c>
      <c r="F62" s="11" t="s">
        <v>1864</v>
      </c>
      <c r="G62" s="13" t="s">
        <v>2304</v>
      </c>
      <c r="H62" s="6">
        <v>0</v>
      </c>
      <c r="I62" s="6" t="s">
        <v>2575</v>
      </c>
      <c r="J62" s="6">
        <v>11581</v>
      </c>
      <c r="K62" s="6">
        <v>1074</v>
      </c>
      <c r="L62" s="6">
        <v>381</v>
      </c>
      <c r="M62" s="6">
        <v>9</v>
      </c>
      <c r="N62" s="6">
        <v>106</v>
      </c>
      <c r="O62" s="7">
        <v>20</v>
      </c>
    </row>
    <row r="63" spans="1:15" x14ac:dyDescent="0.2">
      <c r="A63" s="9" t="s">
        <v>1710</v>
      </c>
      <c r="B63" s="6" t="s">
        <v>285</v>
      </c>
      <c r="C63" s="6" t="s">
        <v>286</v>
      </c>
      <c r="D63" s="6" t="s">
        <v>189</v>
      </c>
      <c r="E63" s="12">
        <v>45605</v>
      </c>
      <c r="F63" s="11" t="s">
        <v>1859</v>
      </c>
      <c r="G63" s="13">
        <v>0.80694444444444446</v>
      </c>
      <c r="H63" s="6">
        <v>104</v>
      </c>
      <c r="I63" s="6">
        <v>18093</v>
      </c>
      <c r="J63" s="6">
        <v>11514</v>
      </c>
      <c r="K63" s="6">
        <v>926</v>
      </c>
      <c r="L63" s="6">
        <v>137</v>
      </c>
      <c r="M63" s="6">
        <v>24</v>
      </c>
      <c r="N63" s="6">
        <v>55</v>
      </c>
      <c r="O63" s="7">
        <v>33</v>
      </c>
    </row>
    <row r="64" spans="1:15" x14ac:dyDescent="0.2">
      <c r="A64" s="9">
        <v>1.798971997138831E+16</v>
      </c>
      <c r="B64" s="6" t="s">
        <v>1079</v>
      </c>
      <c r="C64" s="8" t="s">
        <v>1080</v>
      </c>
      <c r="D64" s="6" t="s">
        <v>189</v>
      </c>
      <c r="E64" s="12" t="s">
        <v>2309</v>
      </c>
      <c r="F64" s="11" t="s">
        <v>1862</v>
      </c>
      <c r="G64" s="13" t="s">
        <v>2193</v>
      </c>
      <c r="H64" s="6">
        <v>48</v>
      </c>
      <c r="I64" s="6" t="s">
        <v>2575</v>
      </c>
      <c r="J64" s="6">
        <v>11453</v>
      </c>
      <c r="K64" s="6">
        <v>722</v>
      </c>
      <c r="L64" s="6">
        <v>115</v>
      </c>
      <c r="M64" s="6">
        <v>60</v>
      </c>
      <c r="N64" s="6">
        <v>27</v>
      </c>
      <c r="O64" s="7">
        <v>7</v>
      </c>
    </row>
    <row r="65" spans="1:15" x14ac:dyDescent="0.2">
      <c r="A65" s="9" t="s">
        <v>1751</v>
      </c>
      <c r="B65" s="6" t="s">
        <v>367</v>
      </c>
      <c r="C65" s="6" t="s">
        <v>368</v>
      </c>
      <c r="D65" s="6" t="s">
        <v>187</v>
      </c>
      <c r="E65" s="12">
        <v>45570</v>
      </c>
      <c r="F65" s="11" t="s">
        <v>1859</v>
      </c>
      <c r="G65" s="13">
        <v>0.42291666666666666</v>
      </c>
      <c r="H65" s="6">
        <v>0</v>
      </c>
      <c r="I65" s="6">
        <v>15557</v>
      </c>
      <c r="J65" s="6">
        <v>11392</v>
      </c>
      <c r="K65" s="6">
        <v>495</v>
      </c>
      <c r="L65" s="6">
        <v>55</v>
      </c>
      <c r="M65" s="6">
        <v>21</v>
      </c>
      <c r="N65" s="6">
        <v>17</v>
      </c>
      <c r="O65" s="7">
        <v>20</v>
      </c>
    </row>
    <row r="66" spans="1:15" x14ac:dyDescent="0.2">
      <c r="A66" s="9" t="s">
        <v>1808</v>
      </c>
      <c r="B66" s="6" t="s">
        <v>481</v>
      </c>
      <c r="C66" s="6" t="s">
        <v>482</v>
      </c>
      <c r="D66" s="6" t="s">
        <v>187</v>
      </c>
      <c r="E66" s="12">
        <v>45514</v>
      </c>
      <c r="F66" s="11" t="s">
        <v>1859</v>
      </c>
      <c r="G66" s="13">
        <v>0.46805555555555556</v>
      </c>
      <c r="H66" s="6">
        <v>0</v>
      </c>
      <c r="I66" s="6">
        <v>14424</v>
      </c>
      <c r="J66" s="6">
        <v>11282</v>
      </c>
      <c r="K66" s="6">
        <v>204</v>
      </c>
      <c r="L66" s="6">
        <v>35</v>
      </c>
      <c r="M66" s="6">
        <v>0</v>
      </c>
      <c r="N66" s="6">
        <v>7</v>
      </c>
      <c r="O66" s="7">
        <v>4</v>
      </c>
    </row>
    <row r="67" spans="1:15" x14ac:dyDescent="0.2">
      <c r="A67" s="9">
        <v>1.806887834841224E+16</v>
      </c>
      <c r="B67" s="6" t="s">
        <v>1379</v>
      </c>
      <c r="C67" s="8" t="s">
        <v>1380</v>
      </c>
      <c r="D67" s="6" t="s">
        <v>187</v>
      </c>
      <c r="E67" s="12" t="s">
        <v>2478</v>
      </c>
      <c r="F67" s="11" t="s">
        <v>1859</v>
      </c>
      <c r="G67" s="13" t="s">
        <v>2243</v>
      </c>
      <c r="H67" s="6">
        <v>0</v>
      </c>
      <c r="I67" s="6" t="s">
        <v>2575</v>
      </c>
      <c r="J67" s="6">
        <v>11129</v>
      </c>
      <c r="K67" s="6">
        <v>553</v>
      </c>
      <c r="L67" s="6">
        <v>69</v>
      </c>
      <c r="M67" s="6">
        <v>8</v>
      </c>
      <c r="N67" s="6">
        <v>44</v>
      </c>
      <c r="O67" s="7">
        <v>41</v>
      </c>
    </row>
    <row r="68" spans="1:15" x14ac:dyDescent="0.2">
      <c r="A68" s="9" t="s">
        <v>1727</v>
      </c>
      <c r="B68" s="6" t="s">
        <v>319</v>
      </c>
      <c r="C68" s="6" t="s">
        <v>320</v>
      </c>
      <c r="D68" s="6" t="s">
        <v>187</v>
      </c>
      <c r="E68" s="12">
        <v>45593</v>
      </c>
      <c r="F68" s="11" t="s">
        <v>1858</v>
      </c>
      <c r="G68" s="13">
        <v>0.4236111111111111</v>
      </c>
      <c r="H68" s="6">
        <v>0</v>
      </c>
      <c r="I68" s="6">
        <v>12856</v>
      </c>
      <c r="J68" s="6">
        <v>10761</v>
      </c>
      <c r="K68" s="6">
        <v>222</v>
      </c>
      <c r="L68" s="6">
        <v>80</v>
      </c>
      <c r="M68" s="6">
        <v>9</v>
      </c>
      <c r="N68" s="6">
        <v>23</v>
      </c>
      <c r="O68" s="7">
        <v>4</v>
      </c>
    </row>
    <row r="69" spans="1:15" x14ac:dyDescent="0.2">
      <c r="A69" s="9">
        <v>1.830253328214232E+16</v>
      </c>
      <c r="B69" s="6" t="s">
        <v>1305</v>
      </c>
      <c r="C69" s="8" t="s">
        <v>1306</v>
      </c>
      <c r="D69" s="6" t="s">
        <v>187</v>
      </c>
      <c r="E69" s="12" t="s">
        <v>2444</v>
      </c>
      <c r="F69" s="11" t="s">
        <v>1858</v>
      </c>
      <c r="G69" s="13" t="s">
        <v>2445</v>
      </c>
      <c r="H69" s="6">
        <v>0</v>
      </c>
      <c r="I69" s="6" t="s">
        <v>2575</v>
      </c>
      <c r="J69" s="6">
        <v>10592</v>
      </c>
      <c r="K69" s="6">
        <v>1447</v>
      </c>
      <c r="L69" s="6">
        <v>137</v>
      </c>
      <c r="M69" s="6">
        <v>12</v>
      </c>
      <c r="N69" s="6">
        <v>46</v>
      </c>
      <c r="O69" s="7">
        <v>20</v>
      </c>
    </row>
    <row r="70" spans="1:15" x14ac:dyDescent="0.2">
      <c r="A70" s="9">
        <v>1.800078749013723E+16</v>
      </c>
      <c r="B70" s="6" t="s">
        <v>1239</v>
      </c>
      <c r="C70" s="8" t="s">
        <v>1240</v>
      </c>
      <c r="D70" s="6" t="s">
        <v>187</v>
      </c>
      <c r="E70" s="12" t="s">
        <v>2404</v>
      </c>
      <c r="F70" s="11" t="s">
        <v>1861</v>
      </c>
      <c r="G70" s="13" t="s">
        <v>2405</v>
      </c>
      <c r="H70" s="6">
        <v>0</v>
      </c>
      <c r="I70" s="6" t="s">
        <v>2575</v>
      </c>
      <c r="J70" s="6">
        <v>10522</v>
      </c>
      <c r="K70" s="6">
        <v>1112</v>
      </c>
      <c r="L70" s="6">
        <v>132</v>
      </c>
      <c r="M70" s="6">
        <v>26</v>
      </c>
      <c r="N70" s="6">
        <v>154</v>
      </c>
      <c r="O70" s="7">
        <v>18</v>
      </c>
    </row>
    <row r="71" spans="1:15" x14ac:dyDescent="0.2">
      <c r="A71" s="9" t="s">
        <v>1665</v>
      </c>
      <c r="B71" s="6" t="s">
        <v>196</v>
      </c>
      <c r="C71" s="6" t="s">
        <v>197</v>
      </c>
      <c r="D71" s="6" t="s">
        <v>187</v>
      </c>
      <c r="E71" s="12">
        <v>45649</v>
      </c>
      <c r="F71" s="11" t="s">
        <v>1858</v>
      </c>
      <c r="G71" s="13">
        <v>0.47291666666666665</v>
      </c>
      <c r="H71" s="6">
        <v>0</v>
      </c>
      <c r="I71" s="6">
        <v>12675</v>
      </c>
      <c r="J71" s="6">
        <v>10503</v>
      </c>
      <c r="K71" s="6">
        <v>480</v>
      </c>
      <c r="L71" s="6">
        <v>72</v>
      </c>
      <c r="M71" s="6">
        <v>5</v>
      </c>
      <c r="N71" s="6">
        <v>11</v>
      </c>
      <c r="O71" s="7">
        <v>6</v>
      </c>
    </row>
    <row r="72" spans="1:15" x14ac:dyDescent="0.2">
      <c r="A72" s="9" t="s">
        <v>1661</v>
      </c>
      <c r="B72" s="6" t="s">
        <v>97</v>
      </c>
      <c r="C72" s="6" t="s">
        <v>186</v>
      </c>
      <c r="D72" s="6" t="s">
        <v>187</v>
      </c>
      <c r="E72" s="12">
        <v>45659</v>
      </c>
      <c r="F72" s="11" t="s">
        <v>1861</v>
      </c>
      <c r="G72" s="13">
        <v>0.3923611111111111</v>
      </c>
      <c r="H72" s="6">
        <v>0</v>
      </c>
      <c r="I72" s="6">
        <v>12528</v>
      </c>
      <c r="J72" s="6">
        <v>10469</v>
      </c>
      <c r="K72" s="6">
        <v>362</v>
      </c>
      <c r="L72" s="6">
        <v>80</v>
      </c>
      <c r="M72" s="6">
        <v>5</v>
      </c>
      <c r="N72" s="6">
        <v>83</v>
      </c>
      <c r="O72" s="7">
        <v>140</v>
      </c>
    </row>
    <row r="73" spans="1:15" x14ac:dyDescent="0.2">
      <c r="A73" s="9">
        <v>1.798924373937541E+16</v>
      </c>
      <c r="B73" s="6" t="s">
        <v>1211</v>
      </c>
      <c r="C73" s="8" t="s">
        <v>1212</v>
      </c>
      <c r="D73" s="6" t="s">
        <v>187</v>
      </c>
      <c r="E73" s="12" t="s">
        <v>2387</v>
      </c>
      <c r="F73" s="11" t="s">
        <v>1860</v>
      </c>
      <c r="G73" s="13" t="s">
        <v>2388</v>
      </c>
      <c r="H73" s="6">
        <v>0</v>
      </c>
      <c r="I73" s="6" t="s">
        <v>2575</v>
      </c>
      <c r="J73" s="6">
        <v>10403</v>
      </c>
      <c r="K73" s="6">
        <v>2474</v>
      </c>
      <c r="L73" s="6">
        <v>627</v>
      </c>
      <c r="M73" s="6">
        <v>77</v>
      </c>
      <c r="N73" s="6">
        <v>49</v>
      </c>
      <c r="O73" s="7">
        <v>57</v>
      </c>
    </row>
    <row r="74" spans="1:15" x14ac:dyDescent="0.2">
      <c r="A74" s="9" t="s">
        <v>1725</v>
      </c>
      <c r="B74" s="6" t="s">
        <v>315</v>
      </c>
      <c r="C74" s="6" t="s">
        <v>316</v>
      </c>
      <c r="D74" s="6" t="s">
        <v>187</v>
      </c>
      <c r="E74" s="12">
        <v>45594</v>
      </c>
      <c r="F74" s="11" t="s">
        <v>1863</v>
      </c>
      <c r="G74" s="13">
        <v>0.38263888888888886</v>
      </c>
      <c r="H74" s="6">
        <v>0</v>
      </c>
      <c r="I74" s="6">
        <v>14583</v>
      </c>
      <c r="J74" s="6">
        <v>10401</v>
      </c>
      <c r="K74" s="6">
        <v>1016</v>
      </c>
      <c r="L74" s="6">
        <v>417</v>
      </c>
      <c r="M74" s="6">
        <v>13</v>
      </c>
      <c r="N74" s="6">
        <v>50</v>
      </c>
      <c r="O74" s="7">
        <v>13</v>
      </c>
    </row>
    <row r="75" spans="1:15" x14ac:dyDescent="0.2">
      <c r="A75" s="9" t="s">
        <v>1653</v>
      </c>
      <c r="B75" s="6" t="s">
        <v>89</v>
      </c>
      <c r="C75" s="6" t="s">
        <v>178</v>
      </c>
      <c r="D75" s="6" t="s">
        <v>187</v>
      </c>
      <c r="E75" s="12">
        <v>45677</v>
      </c>
      <c r="F75" s="11" t="s">
        <v>1858</v>
      </c>
      <c r="G75" s="13">
        <v>0.37569444444444444</v>
      </c>
      <c r="H75" s="6">
        <v>0</v>
      </c>
      <c r="I75" s="6">
        <v>13584</v>
      </c>
      <c r="J75" s="6">
        <v>10291</v>
      </c>
      <c r="K75" s="6">
        <v>809</v>
      </c>
      <c r="L75" s="6">
        <v>69</v>
      </c>
      <c r="M75" s="6">
        <v>20</v>
      </c>
      <c r="N75" s="6">
        <v>14</v>
      </c>
      <c r="O75" s="7">
        <v>9</v>
      </c>
    </row>
    <row r="76" spans="1:15" x14ac:dyDescent="0.2">
      <c r="A76" s="9" t="s">
        <v>1773</v>
      </c>
      <c r="B76" s="6" t="s">
        <v>411</v>
      </c>
      <c r="C76" s="6" t="s">
        <v>412</v>
      </c>
      <c r="D76" s="6" t="s">
        <v>187</v>
      </c>
      <c r="E76" s="12">
        <v>45481</v>
      </c>
      <c r="F76" s="11" t="s">
        <v>1858</v>
      </c>
      <c r="G76" s="13">
        <v>0.41736111111111113</v>
      </c>
      <c r="H76" s="6">
        <v>0</v>
      </c>
      <c r="I76" s="6">
        <v>12987</v>
      </c>
      <c r="J76" s="6">
        <v>10287</v>
      </c>
      <c r="K76" s="6">
        <v>269</v>
      </c>
      <c r="L76" s="6">
        <v>79</v>
      </c>
      <c r="M76" s="6">
        <v>28</v>
      </c>
      <c r="N76" s="6">
        <v>9</v>
      </c>
      <c r="O76" s="7">
        <v>3</v>
      </c>
    </row>
    <row r="77" spans="1:15" x14ac:dyDescent="0.2">
      <c r="A77" s="9">
        <v>1.798272978551489E+16</v>
      </c>
      <c r="B77" s="6" t="s">
        <v>1415</v>
      </c>
      <c r="C77" s="8" t="s">
        <v>1416</v>
      </c>
      <c r="D77" s="6" t="s">
        <v>189</v>
      </c>
      <c r="E77" s="12" t="s">
        <v>2491</v>
      </c>
      <c r="F77" s="11" t="s">
        <v>1863</v>
      </c>
      <c r="G77" s="13" t="s">
        <v>2493</v>
      </c>
      <c r="H77" s="6">
        <v>70</v>
      </c>
      <c r="I77" s="6" t="s">
        <v>2575</v>
      </c>
      <c r="J77" s="6">
        <v>10232</v>
      </c>
      <c r="K77" s="6">
        <v>608</v>
      </c>
      <c r="L77" s="6">
        <v>128</v>
      </c>
      <c r="M77" s="6">
        <v>5</v>
      </c>
      <c r="N77" s="6">
        <v>82</v>
      </c>
      <c r="O77" s="7">
        <v>45</v>
      </c>
    </row>
    <row r="78" spans="1:15" x14ac:dyDescent="0.2">
      <c r="A78" s="9" t="s">
        <v>1757</v>
      </c>
      <c r="B78" s="6" t="s">
        <v>379</v>
      </c>
      <c r="C78" s="6" t="s">
        <v>380</v>
      </c>
      <c r="D78" s="6" t="s">
        <v>188</v>
      </c>
      <c r="E78" s="12">
        <v>45567</v>
      </c>
      <c r="F78" s="11" t="s">
        <v>1862</v>
      </c>
      <c r="G78" s="13">
        <v>0.73055555555555551</v>
      </c>
      <c r="H78" s="6">
        <v>0</v>
      </c>
      <c r="I78" s="6">
        <v>15218</v>
      </c>
      <c r="J78" s="6">
        <v>10157</v>
      </c>
      <c r="K78" s="6">
        <v>1414</v>
      </c>
      <c r="L78" s="6">
        <v>119</v>
      </c>
      <c r="M78" s="6">
        <v>19</v>
      </c>
      <c r="N78" s="6">
        <v>13</v>
      </c>
      <c r="O78" s="7">
        <v>6</v>
      </c>
    </row>
    <row r="79" spans="1:15" x14ac:dyDescent="0.2">
      <c r="A79" s="9" t="s">
        <v>1830</v>
      </c>
      <c r="B79" s="6" t="s">
        <v>525</v>
      </c>
      <c r="C79" s="6" t="s">
        <v>526</v>
      </c>
      <c r="D79" s="6" t="s">
        <v>187</v>
      </c>
      <c r="E79" s="12">
        <v>45538</v>
      </c>
      <c r="F79" s="11" t="s">
        <v>1863</v>
      </c>
      <c r="G79" s="13">
        <v>0.80625000000000002</v>
      </c>
      <c r="H79" s="6">
        <v>0</v>
      </c>
      <c r="I79" s="6">
        <v>13427</v>
      </c>
      <c r="J79" s="6">
        <v>9907</v>
      </c>
      <c r="K79" s="6">
        <v>493</v>
      </c>
      <c r="L79" s="6">
        <v>66</v>
      </c>
      <c r="M79" s="6">
        <v>19</v>
      </c>
      <c r="N79" s="6">
        <v>56</v>
      </c>
      <c r="O79" s="7">
        <v>47</v>
      </c>
    </row>
    <row r="80" spans="1:15" x14ac:dyDescent="0.2">
      <c r="A80" s="9">
        <v>1.789191564602991E+16</v>
      </c>
      <c r="B80" s="6" t="s">
        <v>613</v>
      </c>
      <c r="C80" s="8" t="s">
        <v>614</v>
      </c>
      <c r="D80" s="6" t="s">
        <v>187</v>
      </c>
      <c r="E80" s="12" t="s">
        <v>1978</v>
      </c>
      <c r="F80" s="11" t="s">
        <v>1858</v>
      </c>
      <c r="G80" s="13" t="s">
        <v>1980</v>
      </c>
      <c r="H80" s="6">
        <v>0</v>
      </c>
      <c r="I80" s="6" t="s">
        <v>2575</v>
      </c>
      <c r="J80" s="6">
        <v>9794</v>
      </c>
      <c r="K80" s="6">
        <v>1170</v>
      </c>
      <c r="L80" s="6">
        <v>250</v>
      </c>
      <c r="M80" s="6">
        <v>5</v>
      </c>
      <c r="N80" s="6">
        <v>62</v>
      </c>
      <c r="O80" s="7">
        <v>30</v>
      </c>
    </row>
    <row r="81" spans="1:15" x14ac:dyDescent="0.2">
      <c r="A81" s="9">
        <v>1.794627091781739E+16</v>
      </c>
      <c r="B81" s="6" t="s">
        <v>589</v>
      </c>
      <c r="C81" s="8" t="s">
        <v>590</v>
      </c>
      <c r="D81" s="6" t="s">
        <v>188</v>
      </c>
      <c r="E81" s="12" t="s">
        <v>1959</v>
      </c>
      <c r="F81" s="11" t="s">
        <v>1861</v>
      </c>
      <c r="G81" s="13" t="s">
        <v>1961</v>
      </c>
      <c r="H81" s="6">
        <v>0</v>
      </c>
      <c r="I81" s="6" t="s">
        <v>2575</v>
      </c>
      <c r="J81" s="6">
        <v>9770</v>
      </c>
      <c r="K81" s="6">
        <v>521</v>
      </c>
      <c r="L81" s="6">
        <v>103</v>
      </c>
      <c r="M81" s="6">
        <v>55</v>
      </c>
      <c r="N81" s="6">
        <v>49</v>
      </c>
      <c r="O81" s="7">
        <v>6</v>
      </c>
    </row>
    <row r="82" spans="1:15" x14ac:dyDescent="0.2">
      <c r="A82" s="9" t="s">
        <v>1732</v>
      </c>
      <c r="B82" s="6" t="s">
        <v>329</v>
      </c>
      <c r="C82" s="6" t="s">
        <v>330</v>
      </c>
      <c r="D82" s="6" t="s">
        <v>187</v>
      </c>
      <c r="E82" s="12">
        <v>45586</v>
      </c>
      <c r="F82" s="11" t="s">
        <v>1858</v>
      </c>
      <c r="G82" s="13">
        <v>0.46111111111111114</v>
      </c>
      <c r="H82" s="6">
        <v>0</v>
      </c>
      <c r="I82" s="6">
        <v>11974</v>
      </c>
      <c r="J82" s="6">
        <v>9745</v>
      </c>
      <c r="K82" s="6">
        <v>232</v>
      </c>
      <c r="L82" s="6">
        <v>67</v>
      </c>
      <c r="M82" s="6">
        <v>26</v>
      </c>
      <c r="N82" s="6">
        <v>36</v>
      </c>
      <c r="O82" s="7">
        <v>4</v>
      </c>
    </row>
    <row r="83" spans="1:15" x14ac:dyDescent="0.2">
      <c r="A83" s="9" t="s">
        <v>1820</v>
      </c>
      <c r="B83" s="6" t="s">
        <v>505</v>
      </c>
      <c r="C83" s="6" t="s">
        <v>506</v>
      </c>
      <c r="D83" s="6" t="s">
        <v>187</v>
      </c>
      <c r="E83" s="12">
        <v>45527</v>
      </c>
      <c r="F83" s="11" t="s">
        <v>1860</v>
      </c>
      <c r="G83" s="13">
        <v>0.57222222222222219</v>
      </c>
      <c r="H83" s="6">
        <v>0</v>
      </c>
      <c r="I83" s="6">
        <v>13252</v>
      </c>
      <c r="J83" s="6">
        <v>9641</v>
      </c>
      <c r="K83" s="6">
        <v>461</v>
      </c>
      <c r="L83" s="6">
        <v>0</v>
      </c>
      <c r="M83" s="6">
        <v>17</v>
      </c>
      <c r="N83" s="6">
        <v>14</v>
      </c>
      <c r="O83" s="7">
        <v>21</v>
      </c>
    </row>
    <row r="84" spans="1:15" x14ac:dyDescent="0.2">
      <c r="A84" s="9">
        <v>1.800200548989452E+16</v>
      </c>
      <c r="B84" s="6" t="s">
        <v>1377</v>
      </c>
      <c r="C84" s="8" t="s">
        <v>1378</v>
      </c>
      <c r="D84" s="6" t="s">
        <v>187</v>
      </c>
      <c r="E84" s="12" t="s">
        <v>2477</v>
      </c>
      <c r="F84" s="11" t="s">
        <v>1858</v>
      </c>
      <c r="G84" s="13" t="s">
        <v>2365</v>
      </c>
      <c r="H84" s="6">
        <v>0</v>
      </c>
      <c r="I84" s="6" t="s">
        <v>2575</v>
      </c>
      <c r="J84" s="6">
        <v>9600</v>
      </c>
      <c r="K84" s="6">
        <v>645</v>
      </c>
      <c r="L84" s="6">
        <v>53</v>
      </c>
      <c r="M84" s="6">
        <v>15</v>
      </c>
      <c r="N84" s="6">
        <v>35</v>
      </c>
      <c r="O84" s="7">
        <v>20</v>
      </c>
    </row>
    <row r="85" spans="1:15" x14ac:dyDescent="0.2">
      <c r="A85" s="9">
        <v>1.799955917349134E+16</v>
      </c>
      <c r="B85" s="6" t="s">
        <v>1213</v>
      </c>
      <c r="C85" s="8" t="s">
        <v>1214</v>
      </c>
      <c r="D85" s="6" t="s">
        <v>187</v>
      </c>
      <c r="E85" s="12" t="s">
        <v>2387</v>
      </c>
      <c r="F85" s="11" t="s">
        <v>1860</v>
      </c>
      <c r="G85" s="13" t="s">
        <v>2389</v>
      </c>
      <c r="H85" s="6">
        <v>0</v>
      </c>
      <c r="I85" s="6" t="s">
        <v>2575</v>
      </c>
      <c r="J85" s="6">
        <v>9490</v>
      </c>
      <c r="K85" s="6">
        <v>490</v>
      </c>
      <c r="L85" s="6">
        <v>183</v>
      </c>
      <c r="M85" s="6">
        <v>74</v>
      </c>
      <c r="N85" s="6">
        <v>32</v>
      </c>
      <c r="O85" s="7">
        <v>6</v>
      </c>
    </row>
    <row r="86" spans="1:15" x14ac:dyDescent="0.2">
      <c r="A86" s="9">
        <v>1.802912335102596E+16</v>
      </c>
      <c r="B86" s="6" t="s">
        <v>649</v>
      </c>
      <c r="C86" s="8" t="s">
        <v>650</v>
      </c>
      <c r="D86" s="6" t="s">
        <v>187</v>
      </c>
      <c r="E86" s="12" t="s">
        <v>2006</v>
      </c>
      <c r="F86" s="11" t="s">
        <v>1863</v>
      </c>
      <c r="G86" s="13" t="s">
        <v>2009</v>
      </c>
      <c r="H86" s="6">
        <v>0</v>
      </c>
      <c r="I86" s="6" t="s">
        <v>2575</v>
      </c>
      <c r="J86" s="6">
        <v>9411</v>
      </c>
      <c r="K86" s="6">
        <v>400</v>
      </c>
      <c r="L86" s="6">
        <v>78</v>
      </c>
      <c r="M86" s="6">
        <v>17</v>
      </c>
      <c r="N86" s="6">
        <v>30</v>
      </c>
      <c r="O86" s="7">
        <v>10</v>
      </c>
    </row>
    <row r="87" spans="1:15" x14ac:dyDescent="0.2">
      <c r="A87" s="9" t="s">
        <v>1669</v>
      </c>
      <c r="B87" s="6" t="s">
        <v>204</v>
      </c>
      <c r="C87" s="6" t="s">
        <v>205</v>
      </c>
      <c r="D87" s="6" t="s">
        <v>187</v>
      </c>
      <c r="E87" s="12">
        <v>45645</v>
      </c>
      <c r="F87" s="11" t="s">
        <v>1861</v>
      </c>
      <c r="G87" s="13">
        <v>0.39166666666666666</v>
      </c>
      <c r="H87" s="6">
        <v>0</v>
      </c>
      <c r="I87" s="6">
        <v>13624</v>
      </c>
      <c r="J87" s="6">
        <v>9392</v>
      </c>
      <c r="K87" s="6">
        <v>546</v>
      </c>
      <c r="L87" s="6">
        <v>107</v>
      </c>
      <c r="M87" s="6">
        <v>4</v>
      </c>
      <c r="N87" s="6">
        <v>41</v>
      </c>
      <c r="O87" s="7">
        <v>13</v>
      </c>
    </row>
    <row r="88" spans="1:15" x14ac:dyDescent="0.2">
      <c r="A88" s="9">
        <v>1.784975908814415E+16</v>
      </c>
      <c r="B88" s="6" t="s">
        <v>813</v>
      </c>
      <c r="C88" s="8" t="s">
        <v>814</v>
      </c>
      <c r="D88" s="6" t="s">
        <v>189</v>
      </c>
      <c r="E88" s="12" t="s">
        <v>2130</v>
      </c>
      <c r="F88" s="11" t="s">
        <v>1858</v>
      </c>
      <c r="G88" s="13" t="s">
        <v>2036</v>
      </c>
      <c r="H88" s="6">
        <v>69</v>
      </c>
      <c r="I88" s="6" t="s">
        <v>2575</v>
      </c>
      <c r="J88" s="6">
        <v>9348</v>
      </c>
      <c r="K88" s="6">
        <v>1056</v>
      </c>
      <c r="L88" s="6">
        <v>108</v>
      </c>
      <c r="M88" s="6">
        <v>55</v>
      </c>
      <c r="N88" s="6">
        <v>20</v>
      </c>
      <c r="O88" s="7">
        <v>29</v>
      </c>
    </row>
    <row r="89" spans="1:15" x14ac:dyDescent="0.2">
      <c r="A89" s="9">
        <v>1.80480138314461E+16</v>
      </c>
      <c r="B89" s="6" t="s">
        <v>1347</v>
      </c>
      <c r="C89" s="8" t="s">
        <v>1348</v>
      </c>
      <c r="D89" s="6" t="s">
        <v>188</v>
      </c>
      <c r="E89" s="12" t="s">
        <v>2464</v>
      </c>
      <c r="F89" s="11" t="s">
        <v>1863</v>
      </c>
      <c r="G89" s="13" t="s">
        <v>2424</v>
      </c>
      <c r="H89" s="6">
        <v>0</v>
      </c>
      <c r="I89" s="6" t="s">
        <v>2575</v>
      </c>
      <c r="J89" s="6">
        <v>9313</v>
      </c>
      <c r="K89" s="6">
        <v>889</v>
      </c>
      <c r="L89" s="6">
        <v>48</v>
      </c>
      <c r="M89" s="6">
        <v>15</v>
      </c>
      <c r="N89" s="6">
        <v>24</v>
      </c>
      <c r="O89" s="7">
        <v>6</v>
      </c>
    </row>
    <row r="90" spans="1:15" x14ac:dyDescent="0.2">
      <c r="A90" s="9" t="s">
        <v>1607</v>
      </c>
      <c r="B90" s="6" t="s">
        <v>43</v>
      </c>
      <c r="C90" s="6" t="s">
        <v>132</v>
      </c>
      <c r="D90" s="6" t="s">
        <v>187</v>
      </c>
      <c r="E90" s="12">
        <v>45718</v>
      </c>
      <c r="F90" s="11" t="s">
        <v>1864</v>
      </c>
      <c r="G90" s="13">
        <v>0.43194444444444446</v>
      </c>
      <c r="H90" s="6">
        <v>0</v>
      </c>
      <c r="I90" s="6">
        <v>12173</v>
      </c>
      <c r="J90" s="6">
        <v>9302</v>
      </c>
      <c r="K90" s="6">
        <v>646</v>
      </c>
      <c r="L90" s="6">
        <v>38</v>
      </c>
      <c r="M90" s="6">
        <v>22</v>
      </c>
      <c r="N90" s="6">
        <v>15</v>
      </c>
      <c r="O90" s="7">
        <v>1</v>
      </c>
    </row>
    <row r="91" spans="1:15" x14ac:dyDescent="0.2">
      <c r="A91" s="9" t="s">
        <v>1645</v>
      </c>
      <c r="B91" s="6" t="s">
        <v>81</v>
      </c>
      <c r="C91" s="6" t="s">
        <v>170</v>
      </c>
      <c r="D91" s="6" t="s">
        <v>187</v>
      </c>
      <c r="E91" s="12">
        <v>45685</v>
      </c>
      <c r="F91" s="11" t="s">
        <v>1863</v>
      </c>
      <c r="G91" s="13">
        <v>0.75763888888888886</v>
      </c>
      <c r="H91" s="6">
        <v>0</v>
      </c>
      <c r="I91" s="6">
        <v>11291</v>
      </c>
      <c r="J91" s="6">
        <v>9189</v>
      </c>
      <c r="K91" s="6">
        <v>814</v>
      </c>
      <c r="L91" s="6">
        <v>61</v>
      </c>
      <c r="M91" s="6">
        <v>28</v>
      </c>
      <c r="N91" s="6">
        <v>6</v>
      </c>
      <c r="O91" s="7">
        <v>7</v>
      </c>
    </row>
    <row r="92" spans="1:15" x14ac:dyDescent="0.2">
      <c r="A92" s="9" t="s">
        <v>1784</v>
      </c>
      <c r="B92" s="6" t="s">
        <v>433</v>
      </c>
      <c r="C92" s="6" t="s">
        <v>434</v>
      </c>
      <c r="D92" s="6" t="s">
        <v>188</v>
      </c>
      <c r="E92" s="12">
        <v>45490</v>
      </c>
      <c r="F92" s="11" t="s">
        <v>1862</v>
      </c>
      <c r="G92" s="13">
        <v>0.81041666666666667</v>
      </c>
      <c r="H92" s="6">
        <v>0</v>
      </c>
      <c r="I92" s="6">
        <v>15262</v>
      </c>
      <c r="J92" s="6">
        <v>9146</v>
      </c>
      <c r="K92" s="6">
        <v>991</v>
      </c>
      <c r="L92" s="6">
        <v>107</v>
      </c>
      <c r="M92" s="6">
        <v>2</v>
      </c>
      <c r="N92" s="6">
        <v>41</v>
      </c>
      <c r="O92" s="7">
        <v>1</v>
      </c>
    </row>
    <row r="93" spans="1:15" x14ac:dyDescent="0.2">
      <c r="A93" s="9">
        <v>1.829510213208196E+16</v>
      </c>
      <c r="B93" s="6" t="s">
        <v>781</v>
      </c>
      <c r="C93" s="8" t="s">
        <v>782</v>
      </c>
      <c r="D93" s="6" t="s">
        <v>187</v>
      </c>
      <c r="E93" s="12" t="s">
        <v>2106</v>
      </c>
      <c r="F93" s="11" t="s">
        <v>1862</v>
      </c>
      <c r="G93" s="13" t="s">
        <v>2107</v>
      </c>
      <c r="H93" s="6">
        <v>0</v>
      </c>
      <c r="I93" s="6" t="s">
        <v>2575</v>
      </c>
      <c r="J93" s="6">
        <v>9139</v>
      </c>
      <c r="K93" s="6">
        <v>965</v>
      </c>
      <c r="L93" s="6">
        <v>334</v>
      </c>
      <c r="M93" s="6">
        <v>35</v>
      </c>
      <c r="N93" s="6">
        <v>70</v>
      </c>
      <c r="O93" s="7">
        <v>46</v>
      </c>
    </row>
    <row r="94" spans="1:15" x14ac:dyDescent="0.2">
      <c r="A94" s="9">
        <v>1.840318549604042E+16</v>
      </c>
      <c r="B94" s="6" t="s">
        <v>1095</v>
      </c>
      <c r="C94" s="8" t="s">
        <v>1096</v>
      </c>
      <c r="D94" s="6" t="s">
        <v>188</v>
      </c>
      <c r="E94" s="12" t="s">
        <v>2320</v>
      </c>
      <c r="F94" s="11" t="s">
        <v>1860</v>
      </c>
      <c r="G94" s="13" t="s">
        <v>2321</v>
      </c>
      <c r="H94" s="6">
        <v>0</v>
      </c>
      <c r="I94" s="6" t="s">
        <v>2575</v>
      </c>
      <c r="J94" s="6">
        <v>9038</v>
      </c>
      <c r="K94" s="6">
        <v>486</v>
      </c>
      <c r="L94" s="6">
        <v>120</v>
      </c>
      <c r="M94" s="6">
        <v>155</v>
      </c>
      <c r="N94" s="6">
        <v>20</v>
      </c>
      <c r="O94" s="7">
        <v>3</v>
      </c>
    </row>
    <row r="95" spans="1:15" x14ac:dyDescent="0.2">
      <c r="A95" s="9" t="s">
        <v>1709</v>
      </c>
      <c r="B95" s="6" t="s">
        <v>283</v>
      </c>
      <c r="C95" s="6" t="s">
        <v>284</v>
      </c>
      <c r="D95" s="6" t="s">
        <v>189</v>
      </c>
      <c r="E95" s="12">
        <v>45607</v>
      </c>
      <c r="F95" s="11" t="s">
        <v>1858</v>
      </c>
      <c r="G95" s="13">
        <v>0.34375</v>
      </c>
      <c r="H95" s="6">
        <v>63</v>
      </c>
      <c r="I95" s="6">
        <v>11937</v>
      </c>
      <c r="J95" s="6">
        <v>8913</v>
      </c>
      <c r="K95" s="6">
        <v>514</v>
      </c>
      <c r="L95" s="6">
        <v>97</v>
      </c>
      <c r="M95" s="6">
        <v>10</v>
      </c>
      <c r="N95" s="6">
        <v>28</v>
      </c>
      <c r="O95" s="7">
        <v>16</v>
      </c>
    </row>
    <row r="96" spans="1:15" x14ac:dyDescent="0.2">
      <c r="A96" s="9">
        <v>1.8047893951690968E+16</v>
      </c>
      <c r="B96" s="6" t="s">
        <v>657</v>
      </c>
      <c r="C96" s="8" t="s">
        <v>658</v>
      </c>
      <c r="D96" s="6" t="s">
        <v>187</v>
      </c>
      <c r="E96" s="12" t="s">
        <v>2014</v>
      </c>
      <c r="F96" s="11" t="s">
        <v>1861</v>
      </c>
      <c r="G96" s="13" t="s">
        <v>1979</v>
      </c>
      <c r="H96" s="6">
        <v>0</v>
      </c>
      <c r="I96" s="6" t="s">
        <v>2575</v>
      </c>
      <c r="J96" s="6">
        <v>8906</v>
      </c>
      <c r="K96" s="6">
        <v>623</v>
      </c>
      <c r="L96" s="6">
        <v>59</v>
      </c>
      <c r="M96" s="6">
        <v>2</v>
      </c>
      <c r="N96" s="6">
        <v>13</v>
      </c>
      <c r="O96" s="7">
        <v>3</v>
      </c>
    </row>
    <row r="97" spans="1:15" x14ac:dyDescent="0.2">
      <c r="A97" s="9" t="s">
        <v>1748</v>
      </c>
      <c r="B97" s="6" t="s">
        <v>361</v>
      </c>
      <c r="C97" s="6" t="s">
        <v>362</v>
      </c>
      <c r="D97" s="6" t="s">
        <v>187</v>
      </c>
      <c r="E97" s="12">
        <v>45572</v>
      </c>
      <c r="F97" s="11" t="s">
        <v>1858</v>
      </c>
      <c r="G97" s="13">
        <v>0.81736111111111109</v>
      </c>
      <c r="H97" s="6">
        <v>0</v>
      </c>
      <c r="I97" s="6">
        <v>11855</v>
      </c>
      <c r="J97" s="6">
        <v>8867</v>
      </c>
      <c r="K97" s="6">
        <v>924</v>
      </c>
      <c r="L97" s="6">
        <v>51</v>
      </c>
      <c r="M97" s="6">
        <v>1626</v>
      </c>
      <c r="N97" s="6">
        <v>27</v>
      </c>
      <c r="O97" s="7">
        <v>121</v>
      </c>
    </row>
    <row r="98" spans="1:15" x14ac:dyDescent="0.2">
      <c r="A98" s="9">
        <v>1.803666620272422E+16</v>
      </c>
      <c r="B98" s="6" t="s">
        <v>1013</v>
      </c>
      <c r="C98" s="8" t="s">
        <v>1014</v>
      </c>
      <c r="D98" s="6" t="s">
        <v>188</v>
      </c>
      <c r="E98" s="12" t="s">
        <v>2266</v>
      </c>
      <c r="F98" s="11" t="s">
        <v>1862</v>
      </c>
      <c r="G98" s="13" t="s">
        <v>2268</v>
      </c>
      <c r="H98" s="6">
        <v>0</v>
      </c>
      <c r="I98" s="6" t="s">
        <v>2575</v>
      </c>
      <c r="J98" s="6">
        <v>8781</v>
      </c>
      <c r="K98" s="6">
        <v>793</v>
      </c>
      <c r="L98" s="6">
        <v>207</v>
      </c>
      <c r="M98" s="6">
        <v>177</v>
      </c>
      <c r="N98" s="6">
        <v>43</v>
      </c>
      <c r="O98" s="7">
        <v>6</v>
      </c>
    </row>
    <row r="99" spans="1:15" x14ac:dyDescent="0.2">
      <c r="A99" s="9">
        <v>1.8219895897278408E+16</v>
      </c>
      <c r="B99" s="6" t="s">
        <v>833</v>
      </c>
      <c r="C99" s="8" t="s">
        <v>834</v>
      </c>
      <c r="D99" s="6" t="s">
        <v>187</v>
      </c>
      <c r="E99" s="12" t="s">
        <v>2143</v>
      </c>
      <c r="F99" s="11" t="s">
        <v>1858</v>
      </c>
      <c r="G99" s="13" t="s">
        <v>2145</v>
      </c>
      <c r="H99" s="6">
        <v>0</v>
      </c>
      <c r="I99" s="6" t="s">
        <v>2575</v>
      </c>
      <c r="J99" s="6">
        <v>8675</v>
      </c>
      <c r="K99" s="6">
        <v>529</v>
      </c>
      <c r="L99" s="6">
        <v>386</v>
      </c>
      <c r="M99" s="6">
        <v>40</v>
      </c>
      <c r="N99" s="6">
        <v>54</v>
      </c>
      <c r="O99" s="7">
        <v>11</v>
      </c>
    </row>
    <row r="100" spans="1:15" x14ac:dyDescent="0.2">
      <c r="A100" s="9">
        <v>1.791720363281582E+16</v>
      </c>
      <c r="B100" s="6" t="s">
        <v>1169</v>
      </c>
      <c r="C100" s="8" t="s">
        <v>1170</v>
      </c>
      <c r="D100" s="6" t="s">
        <v>187</v>
      </c>
      <c r="E100" s="12" t="s">
        <v>2363</v>
      </c>
      <c r="F100" s="11" t="s">
        <v>1861</v>
      </c>
      <c r="G100" s="13" t="s">
        <v>2321</v>
      </c>
      <c r="H100" s="6">
        <v>0</v>
      </c>
      <c r="I100" s="6" t="s">
        <v>2575</v>
      </c>
      <c r="J100" s="6">
        <v>8606</v>
      </c>
      <c r="K100" s="6">
        <v>768</v>
      </c>
      <c r="L100" s="6">
        <v>301</v>
      </c>
      <c r="M100" s="6">
        <v>16</v>
      </c>
      <c r="N100" s="6">
        <v>35</v>
      </c>
      <c r="O100" s="7">
        <v>13</v>
      </c>
    </row>
    <row r="101" spans="1:15" x14ac:dyDescent="0.2">
      <c r="A101" s="9" t="s">
        <v>1766</v>
      </c>
      <c r="B101" s="6" t="s">
        <v>397</v>
      </c>
      <c r="C101" s="6" t="s">
        <v>398</v>
      </c>
      <c r="D101" s="6" t="s">
        <v>187</v>
      </c>
      <c r="E101" s="12">
        <v>45476</v>
      </c>
      <c r="F101" s="11" t="s">
        <v>1862</v>
      </c>
      <c r="G101" s="13">
        <v>0.35625000000000001</v>
      </c>
      <c r="H101" s="6">
        <v>0</v>
      </c>
      <c r="I101" s="6">
        <v>10210</v>
      </c>
      <c r="J101" s="6">
        <v>8599</v>
      </c>
      <c r="K101" s="6">
        <v>396</v>
      </c>
      <c r="L101" s="6">
        <v>271</v>
      </c>
      <c r="M101" s="6">
        <v>5</v>
      </c>
      <c r="N101" s="6">
        <v>90</v>
      </c>
      <c r="O101" s="7">
        <v>34</v>
      </c>
    </row>
    <row r="102" spans="1:15" x14ac:dyDescent="0.2">
      <c r="A102" s="9">
        <v>1.8017172418993752E+16</v>
      </c>
      <c r="B102" s="6" t="s">
        <v>977</v>
      </c>
      <c r="C102" s="8" t="s">
        <v>978</v>
      </c>
      <c r="D102" s="6" t="s">
        <v>187</v>
      </c>
      <c r="E102" s="12" t="s">
        <v>2244</v>
      </c>
      <c r="F102" s="11" t="s">
        <v>1859</v>
      </c>
      <c r="G102" s="13" t="s">
        <v>2011</v>
      </c>
      <c r="H102" s="6">
        <v>0</v>
      </c>
      <c r="I102" s="6" t="s">
        <v>2575</v>
      </c>
      <c r="J102" s="6">
        <v>8571</v>
      </c>
      <c r="K102" s="6">
        <v>450</v>
      </c>
      <c r="L102" s="6">
        <v>142</v>
      </c>
      <c r="M102" s="6">
        <v>30</v>
      </c>
      <c r="N102" s="6">
        <v>36</v>
      </c>
      <c r="O102" s="7">
        <v>11</v>
      </c>
    </row>
    <row r="103" spans="1:15" x14ac:dyDescent="0.2">
      <c r="A103" s="9">
        <v>1.793215643975959E+16</v>
      </c>
      <c r="B103" s="6" t="s">
        <v>1255</v>
      </c>
      <c r="C103" s="8" t="s">
        <v>1256</v>
      </c>
      <c r="D103" s="6" t="s">
        <v>187</v>
      </c>
      <c r="E103" s="12" t="s">
        <v>2413</v>
      </c>
      <c r="F103" s="11" t="s">
        <v>1859</v>
      </c>
      <c r="G103" s="13" t="s">
        <v>2415</v>
      </c>
      <c r="H103" s="6">
        <v>0</v>
      </c>
      <c r="I103" s="6" t="s">
        <v>2575</v>
      </c>
      <c r="J103" s="6">
        <v>8570</v>
      </c>
      <c r="K103" s="6">
        <v>904</v>
      </c>
      <c r="L103" s="6">
        <v>231</v>
      </c>
      <c r="M103" s="6">
        <v>27</v>
      </c>
      <c r="N103" s="6">
        <v>42</v>
      </c>
      <c r="O103" s="7">
        <v>8</v>
      </c>
    </row>
    <row r="104" spans="1:15" x14ac:dyDescent="0.2">
      <c r="A104" s="9">
        <v>1.800845941386953E+16</v>
      </c>
      <c r="B104" s="6" t="s">
        <v>1439</v>
      </c>
      <c r="C104" s="8" t="s">
        <v>1440</v>
      </c>
      <c r="D104" s="6" t="s">
        <v>187</v>
      </c>
      <c r="E104" s="12" t="s">
        <v>2506</v>
      </c>
      <c r="F104" s="11" t="s">
        <v>1858</v>
      </c>
      <c r="G104" s="13" t="s">
        <v>2507</v>
      </c>
      <c r="H104" s="6">
        <v>0</v>
      </c>
      <c r="I104" s="6" t="s">
        <v>2575</v>
      </c>
      <c r="J104" s="6">
        <v>8537</v>
      </c>
      <c r="K104" s="6">
        <v>594</v>
      </c>
      <c r="L104" s="6">
        <v>250</v>
      </c>
      <c r="M104" s="6">
        <v>34</v>
      </c>
      <c r="N104" s="6">
        <v>125</v>
      </c>
      <c r="O104" s="7">
        <v>16</v>
      </c>
    </row>
    <row r="105" spans="1:15" x14ac:dyDescent="0.2">
      <c r="A105" s="9" t="s">
        <v>1651</v>
      </c>
      <c r="B105" s="6" t="s">
        <v>87</v>
      </c>
      <c r="C105" s="6" t="s">
        <v>176</v>
      </c>
      <c r="D105" s="6" t="s">
        <v>187</v>
      </c>
      <c r="E105" s="12">
        <v>45679</v>
      </c>
      <c r="F105" s="11" t="s">
        <v>1862</v>
      </c>
      <c r="G105" s="13">
        <v>0.79166666666666663</v>
      </c>
      <c r="H105" s="6">
        <v>0</v>
      </c>
      <c r="I105" s="6">
        <v>11346</v>
      </c>
      <c r="J105" s="6">
        <v>8517</v>
      </c>
      <c r="K105" s="6">
        <v>204</v>
      </c>
      <c r="L105" s="6">
        <v>32</v>
      </c>
      <c r="M105" s="6">
        <v>30</v>
      </c>
      <c r="N105" s="6">
        <v>17</v>
      </c>
      <c r="O105" s="7">
        <v>4</v>
      </c>
    </row>
    <row r="106" spans="1:15" x14ac:dyDescent="0.2">
      <c r="A106" s="9" t="s">
        <v>1631</v>
      </c>
      <c r="B106" s="6" t="s">
        <v>67</v>
      </c>
      <c r="C106" s="6" t="s">
        <v>156</v>
      </c>
      <c r="D106" s="6" t="s">
        <v>189</v>
      </c>
      <c r="E106" s="12">
        <v>45697</v>
      </c>
      <c r="F106" s="11" t="s">
        <v>1864</v>
      </c>
      <c r="G106" s="13">
        <v>0.83194444444444449</v>
      </c>
      <c r="H106" s="6">
        <v>53</v>
      </c>
      <c r="I106" s="6">
        <v>11126</v>
      </c>
      <c r="J106" s="6">
        <v>8457</v>
      </c>
      <c r="K106" s="6">
        <v>374</v>
      </c>
      <c r="L106" s="6">
        <v>79</v>
      </c>
      <c r="M106" s="6">
        <v>10</v>
      </c>
      <c r="N106" s="6">
        <v>12</v>
      </c>
      <c r="O106" s="7">
        <v>6</v>
      </c>
    </row>
    <row r="107" spans="1:15" x14ac:dyDescent="0.2">
      <c r="A107" s="9" t="s">
        <v>1842</v>
      </c>
      <c r="B107" s="6" t="s">
        <v>549</v>
      </c>
      <c r="C107" s="6" t="s">
        <v>550</v>
      </c>
      <c r="D107" s="6" t="s">
        <v>187</v>
      </c>
      <c r="E107" s="12">
        <v>45551</v>
      </c>
      <c r="F107" s="11" t="s">
        <v>1858</v>
      </c>
      <c r="G107" s="13">
        <v>0.34513888888888888</v>
      </c>
      <c r="H107" s="6">
        <v>0</v>
      </c>
      <c r="I107" s="6">
        <v>10432</v>
      </c>
      <c r="J107" s="6">
        <v>8416</v>
      </c>
      <c r="K107" s="6">
        <v>511</v>
      </c>
      <c r="L107" s="6">
        <v>55</v>
      </c>
      <c r="M107" s="6">
        <v>9</v>
      </c>
      <c r="N107" s="6">
        <v>29</v>
      </c>
      <c r="O107" s="7">
        <v>8</v>
      </c>
    </row>
    <row r="108" spans="1:15" x14ac:dyDescent="0.2">
      <c r="A108" s="9" t="s">
        <v>1679</v>
      </c>
      <c r="B108" s="6" t="s">
        <v>224</v>
      </c>
      <c r="C108" s="6" t="s">
        <v>225</v>
      </c>
      <c r="D108" s="6" t="s">
        <v>187</v>
      </c>
      <c r="E108" s="12">
        <v>45635</v>
      </c>
      <c r="F108" s="11" t="s">
        <v>1858</v>
      </c>
      <c r="G108" s="13">
        <v>0.42222222222222222</v>
      </c>
      <c r="H108" s="6">
        <v>0</v>
      </c>
      <c r="I108" s="6">
        <v>10808</v>
      </c>
      <c r="J108" s="6">
        <v>8378</v>
      </c>
      <c r="K108" s="6">
        <v>361</v>
      </c>
      <c r="L108" s="6">
        <v>69</v>
      </c>
      <c r="M108" s="6">
        <v>17</v>
      </c>
      <c r="N108" s="6">
        <v>32</v>
      </c>
      <c r="O108" s="7">
        <v>1</v>
      </c>
    </row>
    <row r="109" spans="1:15" x14ac:dyDescent="0.2">
      <c r="A109" s="9">
        <v>1.839522936110998E+16</v>
      </c>
      <c r="B109" s="6" t="s">
        <v>1884</v>
      </c>
      <c r="C109" s="8" t="s">
        <v>1885</v>
      </c>
      <c r="D109" s="6" t="s">
        <v>187</v>
      </c>
      <c r="E109" s="12" t="s">
        <v>1886</v>
      </c>
      <c r="F109" s="11" t="s">
        <v>1862</v>
      </c>
      <c r="G109" s="13">
        <v>0.80902777777777779</v>
      </c>
      <c r="H109" s="6">
        <v>0</v>
      </c>
      <c r="I109" s="6">
        <v>11011</v>
      </c>
      <c r="J109" s="6">
        <v>8365</v>
      </c>
      <c r="K109" s="6">
        <v>284</v>
      </c>
      <c r="L109" s="6">
        <v>125</v>
      </c>
      <c r="M109" s="6">
        <v>7</v>
      </c>
      <c r="N109" s="6">
        <v>22</v>
      </c>
      <c r="O109" s="7">
        <v>6</v>
      </c>
    </row>
    <row r="110" spans="1:15" x14ac:dyDescent="0.2">
      <c r="A110" s="9">
        <v>1.839726988602128E+16</v>
      </c>
      <c r="B110" s="6" t="s">
        <v>1155</v>
      </c>
      <c r="C110" s="8" t="s">
        <v>1156</v>
      </c>
      <c r="D110" s="6" t="s">
        <v>187</v>
      </c>
      <c r="E110" s="12" t="s">
        <v>2353</v>
      </c>
      <c r="F110" s="11" t="s">
        <v>1863</v>
      </c>
      <c r="G110" s="13" t="s">
        <v>2356</v>
      </c>
      <c r="H110" s="6">
        <v>0</v>
      </c>
      <c r="I110" s="6" t="s">
        <v>2575</v>
      </c>
      <c r="J110" s="6">
        <v>8281</v>
      </c>
      <c r="K110" s="6">
        <v>841</v>
      </c>
      <c r="L110" s="6">
        <v>98</v>
      </c>
      <c r="M110" s="6">
        <v>51</v>
      </c>
      <c r="N110" s="6">
        <v>17</v>
      </c>
      <c r="O110" s="7" t="s">
        <v>2575</v>
      </c>
    </row>
    <row r="111" spans="1:15" x14ac:dyDescent="0.2">
      <c r="A111" s="9">
        <v>1.8024674719661992E+16</v>
      </c>
      <c r="B111" s="6" t="s">
        <v>1139</v>
      </c>
      <c r="C111" s="8" t="s">
        <v>1140</v>
      </c>
      <c r="D111" s="6" t="s">
        <v>187</v>
      </c>
      <c r="E111" s="12" t="s">
        <v>2347</v>
      </c>
      <c r="F111" s="11" t="s">
        <v>1861</v>
      </c>
      <c r="G111" s="13" t="s">
        <v>2324</v>
      </c>
      <c r="H111" s="6">
        <v>0</v>
      </c>
      <c r="I111" s="6" t="s">
        <v>2575</v>
      </c>
      <c r="J111" s="6">
        <v>8192</v>
      </c>
      <c r="K111" s="6">
        <v>492</v>
      </c>
      <c r="L111" s="6">
        <v>132</v>
      </c>
      <c r="M111" s="6">
        <v>35</v>
      </c>
      <c r="N111" s="6">
        <v>23</v>
      </c>
      <c r="O111" s="7">
        <v>2</v>
      </c>
    </row>
    <row r="112" spans="1:15" x14ac:dyDescent="0.2">
      <c r="A112" s="9" t="s">
        <v>1586</v>
      </c>
      <c r="B112" s="6" t="s">
        <v>22</v>
      </c>
      <c r="C112" s="6" t="s">
        <v>111</v>
      </c>
      <c r="D112" s="6" t="s">
        <v>188</v>
      </c>
      <c r="E112" s="12">
        <v>45735</v>
      </c>
      <c r="F112" s="11" t="s">
        <v>1862</v>
      </c>
      <c r="G112" s="13">
        <v>0.85277777777777775</v>
      </c>
      <c r="H112" s="6">
        <v>0</v>
      </c>
      <c r="I112" s="6">
        <v>12962</v>
      </c>
      <c r="J112" s="6">
        <v>8188</v>
      </c>
      <c r="K112" s="6">
        <v>1402</v>
      </c>
      <c r="L112" s="6">
        <v>125</v>
      </c>
      <c r="M112" s="6">
        <v>12</v>
      </c>
      <c r="N112" s="6">
        <v>16</v>
      </c>
      <c r="O112" s="7">
        <v>10</v>
      </c>
    </row>
    <row r="113" spans="1:15" x14ac:dyDescent="0.2">
      <c r="A113" s="9" t="s">
        <v>1802</v>
      </c>
      <c r="B113" s="6" t="s">
        <v>469</v>
      </c>
      <c r="C113" s="6" t="s">
        <v>470</v>
      </c>
      <c r="D113" s="6" t="s">
        <v>187</v>
      </c>
      <c r="E113" s="12">
        <v>45509</v>
      </c>
      <c r="F113" s="11" t="s">
        <v>1858</v>
      </c>
      <c r="G113" s="13">
        <v>0.4548611111111111</v>
      </c>
      <c r="H113" s="6">
        <v>0</v>
      </c>
      <c r="I113" s="6">
        <v>10499</v>
      </c>
      <c r="J113" s="6">
        <v>8147</v>
      </c>
      <c r="K113" s="6">
        <v>369</v>
      </c>
      <c r="L113" s="6">
        <v>82</v>
      </c>
      <c r="M113" s="6">
        <v>14</v>
      </c>
      <c r="N113" s="6">
        <v>9</v>
      </c>
      <c r="O113" s="7">
        <v>3</v>
      </c>
    </row>
    <row r="114" spans="1:15" x14ac:dyDescent="0.2">
      <c r="A114" s="9">
        <v>1.81258586533221E+16</v>
      </c>
      <c r="B114" s="6" t="s">
        <v>973</v>
      </c>
      <c r="C114" s="8" t="s">
        <v>974</v>
      </c>
      <c r="D114" s="6" t="s">
        <v>187</v>
      </c>
      <c r="E114" s="12" t="s">
        <v>2241</v>
      </c>
      <c r="F114" s="11" t="s">
        <v>1864</v>
      </c>
      <c r="G114" s="13" t="s">
        <v>2243</v>
      </c>
      <c r="H114" s="6">
        <v>0</v>
      </c>
      <c r="I114" s="6" t="s">
        <v>2575</v>
      </c>
      <c r="J114" s="6">
        <v>8129</v>
      </c>
      <c r="K114" s="6">
        <v>554</v>
      </c>
      <c r="L114" s="6">
        <v>100</v>
      </c>
      <c r="M114" s="6">
        <v>33</v>
      </c>
      <c r="N114" s="6">
        <v>17</v>
      </c>
      <c r="O114" s="7">
        <v>16</v>
      </c>
    </row>
    <row r="115" spans="1:15" x14ac:dyDescent="0.2">
      <c r="A115" s="9" t="s">
        <v>1850</v>
      </c>
      <c r="B115" s="6" t="s">
        <v>565</v>
      </c>
      <c r="C115" s="6" t="s">
        <v>566</v>
      </c>
      <c r="D115" s="6" t="s">
        <v>188</v>
      </c>
      <c r="E115" s="12">
        <v>45558</v>
      </c>
      <c r="F115" s="11" t="s">
        <v>1858</v>
      </c>
      <c r="G115" s="13">
        <v>0.41875000000000001</v>
      </c>
      <c r="H115" s="6">
        <v>0</v>
      </c>
      <c r="I115" s="6">
        <v>13386</v>
      </c>
      <c r="J115" s="6">
        <v>8080</v>
      </c>
      <c r="K115" s="6">
        <v>600</v>
      </c>
      <c r="L115" s="6">
        <v>43</v>
      </c>
      <c r="M115" s="6">
        <v>17</v>
      </c>
      <c r="N115" s="6">
        <v>8</v>
      </c>
      <c r="O115" s="7">
        <v>1</v>
      </c>
    </row>
    <row r="116" spans="1:15" x14ac:dyDescent="0.2">
      <c r="A116" s="9" t="s">
        <v>1827</v>
      </c>
      <c r="B116" s="6" t="s">
        <v>519</v>
      </c>
      <c r="C116" s="6" t="s">
        <v>520</v>
      </c>
      <c r="D116" s="6" t="s">
        <v>187</v>
      </c>
      <c r="E116" s="12">
        <v>45534</v>
      </c>
      <c r="F116" s="11" t="s">
        <v>1860</v>
      </c>
      <c r="G116" s="13">
        <v>0.44236111111111109</v>
      </c>
      <c r="H116" s="6">
        <v>0</v>
      </c>
      <c r="I116" s="6">
        <v>11912</v>
      </c>
      <c r="J116" s="6">
        <v>8025</v>
      </c>
      <c r="K116" s="6">
        <v>348</v>
      </c>
      <c r="L116" s="6">
        <v>30</v>
      </c>
      <c r="M116" s="6">
        <v>23</v>
      </c>
      <c r="N116" s="6">
        <v>10</v>
      </c>
      <c r="O116" s="7">
        <v>9</v>
      </c>
    </row>
    <row r="117" spans="1:15" x14ac:dyDescent="0.2">
      <c r="A117" s="9" t="s">
        <v>1583</v>
      </c>
      <c r="B117" s="6" t="s">
        <v>19</v>
      </c>
      <c r="C117" s="6" t="s">
        <v>108</v>
      </c>
      <c r="D117" s="6" t="s">
        <v>187</v>
      </c>
      <c r="E117" s="12">
        <v>45740</v>
      </c>
      <c r="F117" s="11" t="s">
        <v>1858</v>
      </c>
      <c r="G117" s="13">
        <v>0.93333333333333335</v>
      </c>
      <c r="H117" s="6">
        <v>0</v>
      </c>
      <c r="I117" s="6">
        <v>10840</v>
      </c>
      <c r="J117" s="6">
        <v>8017</v>
      </c>
      <c r="K117" s="6">
        <v>1192</v>
      </c>
      <c r="L117" s="6">
        <v>65</v>
      </c>
      <c r="M117" s="6">
        <v>17</v>
      </c>
      <c r="N117" s="6">
        <v>9</v>
      </c>
      <c r="O117" s="7">
        <v>4</v>
      </c>
    </row>
    <row r="118" spans="1:15" x14ac:dyDescent="0.2">
      <c r="A118" s="9">
        <v>1.8024054064675872E+16</v>
      </c>
      <c r="B118" s="6" t="s">
        <v>1123</v>
      </c>
      <c r="C118" s="8" t="s">
        <v>1124</v>
      </c>
      <c r="D118" s="6" t="s">
        <v>188</v>
      </c>
      <c r="E118" s="12" t="s">
        <v>2337</v>
      </c>
      <c r="F118" s="11" t="s">
        <v>1864</v>
      </c>
      <c r="G118" s="13" t="s">
        <v>2338</v>
      </c>
      <c r="H118" s="6">
        <v>0</v>
      </c>
      <c r="I118" s="6" t="s">
        <v>2575</v>
      </c>
      <c r="J118" s="6">
        <v>7994</v>
      </c>
      <c r="K118" s="6">
        <v>1441</v>
      </c>
      <c r="L118" s="6">
        <v>172</v>
      </c>
      <c r="M118" s="6">
        <v>31</v>
      </c>
      <c r="N118" s="6">
        <v>16</v>
      </c>
      <c r="O118" s="7">
        <v>15</v>
      </c>
    </row>
    <row r="119" spans="1:15" x14ac:dyDescent="0.2">
      <c r="A119" s="9" t="s">
        <v>1598</v>
      </c>
      <c r="B119" s="6" t="s">
        <v>34</v>
      </c>
      <c r="C119" s="6" t="s">
        <v>123</v>
      </c>
      <c r="D119" s="6" t="s">
        <v>189</v>
      </c>
      <c r="E119" s="12">
        <v>45726</v>
      </c>
      <c r="F119" s="11" t="s">
        <v>1858</v>
      </c>
      <c r="G119" s="13">
        <v>0.38611111111111113</v>
      </c>
      <c r="H119" s="6">
        <v>85</v>
      </c>
      <c r="I119" s="6">
        <v>9580</v>
      </c>
      <c r="J119" s="6">
        <v>7936</v>
      </c>
      <c r="K119" s="6">
        <v>492</v>
      </c>
      <c r="L119" s="6">
        <v>75</v>
      </c>
      <c r="M119" s="6">
        <v>8</v>
      </c>
      <c r="N119" s="6">
        <v>26</v>
      </c>
      <c r="O119" s="7">
        <v>26</v>
      </c>
    </row>
    <row r="120" spans="1:15" x14ac:dyDescent="0.2">
      <c r="A120" s="9">
        <v>1.799553259712685E+16</v>
      </c>
      <c r="B120" s="6" t="s">
        <v>1089</v>
      </c>
      <c r="C120" s="8" t="s">
        <v>1090</v>
      </c>
      <c r="D120" s="6" t="s">
        <v>187</v>
      </c>
      <c r="E120" s="12" t="s">
        <v>2315</v>
      </c>
      <c r="F120" s="11" t="s">
        <v>1858</v>
      </c>
      <c r="G120" s="13" t="s">
        <v>2317</v>
      </c>
      <c r="H120" s="6">
        <v>0</v>
      </c>
      <c r="I120" s="6" t="s">
        <v>2575</v>
      </c>
      <c r="J120" s="6">
        <v>7935</v>
      </c>
      <c r="K120" s="6">
        <v>313</v>
      </c>
      <c r="L120" s="6">
        <v>78</v>
      </c>
      <c r="M120" s="6">
        <v>71</v>
      </c>
      <c r="N120" s="6">
        <v>12</v>
      </c>
      <c r="O120" s="7">
        <v>4</v>
      </c>
    </row>
    <row r="121" spans="1:15" x14ac:dyDescent="0.2">
      <c r="A121" s="9">
        <v>1.798903086245767E+16</v>
      </c>
      <c r="B121" s="6" t="s">
        <v>1183</v>
      </c>
      <c r="C121" s="8" t="s">
        <v>1184</v>
      </c>
      <c r="D121" s="6" t="s">
        <v>187</v>
      </c>
      <c r="E121" s="12" t="s">
        <v>2370</v>
      </c>
      <c r="F121" s="11" t="s">
        <v>1859</v>
      </c>
      <c r="G121" s="13" t="s">
        <v>2371</v>
      </c>
      <c r="H121" s="6">
        <v>0</v>
      </c>
      <c r="I121" s="6" t="s">
        <v>2575</v>
      </c>
      <c r="J121" s="6">
        <v>7835</v>
      </c>
      <c r="K121" s="6">
        <v>648</v>
      </c>
      <c r="L121" s="6">
        <v>114</v>
      </c>
      <c r="M121" s="6">
        <v>0</v>
      </c>
      <c r="N121" s="6">
        <v>23</v>
      </c>
      <c r="O121" s="7">
        <v>12</v>
      </c>
    </row>
    <row r="122" spans="1:15" x14ac:dyDescent="0.2">
      <c r="A122" s="9">
        <v>1.806640131478836E+16</v>
      </c>
      <c r="B122" s="6" t="s">
        <v>1899</v>
      </c>
      <c r="C122" s="8" t="s">
        <v>1900</v>
      </c>
      <c r="D122" s="6" t="s">
        <v>188</v>
      </c>
      <c r="E122" s="12" t="s">
        <v>1901</v>
      </c>
      <c r="F122" s="11" t="s">
        <v>1863</v>
      </c>
      <c r="G122" s="13">
        <v>0.80902777777777779</v>
      </c>
      <c r="H122" s="6">
        <v>0</v>
      </c>
      <c r="I122" s="6">
        <v>11263</v>
      </c>
      <c r="J122" s="6">
        <v>7831</v>
      </c>
      <c r="K122" s="6">
        <v>576</v>
      </c>
      <c r="L122" s="6">
        <v>110</v>
      </c>
      <c r="M122" s="6">
        <v>3</v>
      </c>
      <c r="N122" s="6">
        <v>63</v>
      </c>
      <c r="O122" s="7">
        <v>8</v>
      </c>
    </row>
    <row r="123" spans="1:15" x14ac:dyDescent="0.2">
      <c r="A123" s="9" t="s">
        <v>1639</v>
      </c>
      <c r="B123" s="6" t="s">
        <v>75</v>
      </c>
      <c r="C123" s="6" t="s">
        <v>164</v>
      </c>
      <c r="D123" s="6" t="s">
        <v>189</v>
      </c>
      <c r="E123" s="12">
        <v>45691</v>
      </c>
      <c r="F123" s="11" t="s">
        <v>1858</v>
      </c>
      <c r="G123" s="13">
        <v>0.37708333333333333</v>
      </c>
      <c r="H123" s="6">
        <v>87</v>
      </c>
      <c r="I123" s="6">
        <v>10714</v>
      </c>
      <c r="J123" s="6">
        <v>7782</v>
      </c>
      <c r="K123" s="6">
        <v>452</v>
      </c>
      <c r="L123" s="6">
        <v>130</v>
      </c>
      <c r="M123" s="6">
        <v>8</v>
      </c>
      <c r="N123" s="6">
        <v>26</v>
      </c>
      <c r="O123" s="7">
        <v>3</v>
      </c>
    </row>
    <row r="124" spans="1:15" x14ac:dyDescent="0.2">
      <c r="A124" s="9">
        <v>1.792839851364582E+16</v>
      </c>
      <c r="B124" s="6" t="s">
        <v>1453</v>
      </c>
      <c r="C124" s="8" t="s">
        <v>1454</v>
      </c>
      <c r="D124" s="6" t="s">
        <v>187</v>
      </c>
      <c r="E124" s="12" t="s">
        <v>2512</v>
      </c>
      <c r="F124" s="11" t="s">
        <v>1861</v>
      </c>
      <c r="G124" s="13" t="s">
        <v>2418</v>
      </c>
      <c r="H124" s="6">
        <v>0</v>
      </c>
      <c r="I124" s="6" t="s">
        <v>2575</v>
      </c>
      <c r="J124" s="6">
        <v>7779</v>
      </c>
      <c r="K124" s="6">
        <v>458</v>
      </c>
      <c r="L124" s="6">
        <v>290</v>
      </c>
      <c r="M124" s="6">
        <v>63</v>
      </c>
      <c r="N124" s="6">
        <v>39</v>
      </c>
      <c r="O124" s="7">
        <v>4</v>
      </c>
    </row>
    <row r="125" spans="1:15" x14ac:dyDescent="0.2">
      <c r="A125" s="9" t="s">
        <v>1604</v>
      </c>
      <c r="B125" s="6" t="s">
        <v>40</v>
      </c>
      <c r="C125" s="6" t="s">
        <v>129</v>
      </c>
      <c r="D125" s="6" t="s">
        <v>187</v>
      </c>
      <c r="E125" s="12">
        <v>45721</v>
      </c>
      <c r="F125" s="11" t="s">
        <v>1862</v>
      </c>
      <c r="G125" s="13">
        <v>0.80347222222222225</v>
      </c>
      <c r="H125" s="6">
        <v>0</v>
      </c>
      <c r="I125" s="6">
        <v>10471</v>
      </c>
      <c r="J125" s="6">
        <v>7777</v>
      </c>
      <c r="K125" s="6">
        <v>236</v>
      </c>
      <c r="L125" s="6">
        <v>27</v>
      </c>
      <c r="M125" s="6">
        <v>2</v>
      </c>
      <c r="N125" s="6">
        <v>28</v>
      </c>
      <c r="O125" s="7">
        <v>15</v>
      </c>
    </row>
    <row r="126" spans="1:15" x14ac:dyDescent="0.2">
      <c r="A126" s="9">
        <v>1.801805658186198E+16</v>
      </c>
      <c r="B126" s="6" t="s">
        <v>1197</v>
      </c>
      <c r="C126" s="8" t="s">
        <v>1198</v>
      </c>
      <c r="D126" s="6" t="s">
        <v>187</v>
      </c>
      <c r="E126" s="12" t="s">
        <v>2379</v>
      </c>
      <c r="F126" s="11" t="s">
        <v>1862</v>
      </c>
      <c r="G126" s="13" t="s">
        <v>2380</v>
      </c>
      <c r="H126" s="6">
        <v>0</v>
      </c>
      <c r="I126" s="6" t="s">
        <v>2575</v>
      </c>
      <c r="J126" s="6">
        <v>7758</v>
      </c>
      <c r="K126" s="6">
        <v>1129</v>
      </c>
      <c r="L126" s="6">
        <v>174</v>
      </c>
      <c r="M126" s="6">
        <v>32</v>
      </c>
      <c r="N126" s="6">
        <v>17</v>
      </c>
      <c r="O126" s="7">
        <v>3</v>
      </c>
    </row>
    <row r="127" spans="1:15" x14ac:dyDescent="0.2">
      <c r="A127" s="9">
        <v>1.799338646300185E+16</v>
      </c>
      <c r="B127" s="6" t="s">
        <v>1401</v>
      </c>
      <c r="C127" s="8" t="s">
        <v>1402</v>
      </c>
      <c r="D127" s="6" t="s">
        <v>187</v>
      </c>
      <c r="E127" s="12" t="s">
        <v>2487</v>
      </c>
      <c r="F127" s="11" t="s">
        <v>1860</v>
      </c>
      <c r="G127" s="13" t="s">
        <v>2474</v>
      </c>
      <c r="H127" s="6">
        <v>0</v>
      </c>
      <c r="I127" s="6" t="s">
        <v>2575</v>
      </c>
      <c r="J127" s="6">
        <v>7751</v>
      </c>
      <c r="K127" s="6">
        <v>305</v>
      </c>
      <c r="L127" s="6">
        <v>97</v>
      </c>
      <c r="M127" s="6">
        <v>7</v>
      </c>
      <c r="N127" s="6">
        <v>33</v>
      </c>
      <c r="O127" s="7">
        <v>12</v>
      </c>
    </row>
    <row r="128" spans="1:15" x14ac:dyDescent="0.2">
      <c r="A128" s="9" t="s">
        <v>1796</v>
      </c>
      <c r="B128" s="6" t="s">
        <v>457</v>
      </c>
      <c r="C128" s="6" t="s">
        <v>458</v>
      </c>
      <c r="D128" s="6" t="s">
        <v>187</v>
      </c>
      <c r="E128" s="12">
        <v>45503</v>
      </c>
      <c r="F128" s="11" t="s">
        <v>1863</v>
      </c>
      <c r="G128" s="13">
        <v>0.84722222222222221</v>
      </c>
      <c r="H128" s="6">
        <v>0</v>
      </c>
      <c r="I128" s="6">
        <v>9684</v>
      </c>
      <c r="J128" s="6">
        <v>7676</v>
      </c>
      <c r="K128" s="6">
        <v>478</v>
      </c>
      <c r="L128" s="6">
        <v>105</v>
      </c>
      <c r="M128" s="6">
        <v>11</v>
      </c>
      <c r="N128" s="6">
        <v>40</v>
      </c>
      <c r="O128" s="7">
        <v>20</v>
      </c>
    </row>
    <row r="129" spans="1:15" x14ac:dyDescent="0.2">
      <c r="A129" s="9">
        <v>1.818663740829328E+16</v>
      </c>
      <c r="B129" s="6" t="s">
        <v>633</v>
      </c>
      <c r="C129" s="8" t="s">
        <v>634</v>
      </c>
      <c r="D129" s="6" t="s">
        <v>187</v>
      </c>
      <c r="E129" s="12" t="s">
        <v>1996</v>
      </c>
      <c r="F129" s="11" t="s">
        <v>1859</v>
      </c>
      <c r="G129" s="13" t="s">
        <v>1997</v>
      </c>
      <c r="H129" s="6">
        <v>0</v>
      </c>
      <c r="I129" s="6" t="s">
        <v>2575</v>
      </c>
      <c r="J129" s="6">
        <v>7651</v>
      </c>
      <c r="K129" s="6">
        <v>570</v>
      </c>
      <c r="L129" s="6">
        <v>148</v>
      </c>
      <c r="M129" s="6">
        <v>1</v>
      </c>
      <c r="N129" s="6">
        <v>38</v>
      </c>
      <c r="O129" s="7">
        <v>23</v>
      </c>
    </row>
    <row r="130" spans="1:15" x14ac:dyDescent="0.2">
      <c r="A130" s="9">
        <v>1.790356036185539E+16</v>
      </c>
      <c r="B130" s="6" t="s">
        <v>1185</v>
      </c>
      <c r="C130" s="8" t="s">
        <v>1186</v>
      </c>
      <c r="D130" s="6" t="s">
        <v>187</v>
      </c>
      <c r="E130" s="12" t="s">
        <v>2372</v>
      </c>
      <c r="F130" s="11" t="s">
        <v>1860</v>
      </c>
      <c r="G130" s="13" t="s">
        <v>2373</v>
      </c>
      <c r="H130" s="6">
        <v>0</v>
      </c>
      <c r="I130" s="6" t="s">
        <v>2575</v>
      </c>
      <c r="J130" s="6">
        <v>7642</v>
      </c>
      <c r="K130" s="6">
        <v>971</v>
      </c>
      <c r="L130" s="6">
        <v>103</v>
      </c>
      <c r="M130" s="6">
        <v>36</v>
      </c>
      <c r="N130" s="6">
        <v>17</v>
      </c>
      <c r="O130" s="7">
        <v>2</v>
      </c>
    </row>
    <row r="131" spans="1:15" x14ac:dyDescent="0.2">
      <c r="A131" s="9">
        <v>1.80351977506305E+16</v>
      </c>
      <c r="B131" s="6" t="s">
        <v>915</v>
      </c>
      <c r="C131" s="8" t="s">
        <v>916</v>
      </c>
      <c r="D131" s="6" t="s">
        <v>187</v>
      </c>
      <c r="E131" s="12" t="s">
        <v>2199</v>
      </c>
      <c r="F131" s="11" t="s">
        <v>1862</v>
      </c>
      <c r="G131" s="13" t="s">
        <v>2200</v>
      </c>
      <c r="H131" s="6">
        <v>0</v>
      </c>
      <c r="I131" s="6" t="s">
        <v>2575</v>
      </c>
      <c r="J131" s="6">
        <v>7576</v>
      </c>
      <c r="K131" s="6">
        <v>438</v>
      </c>
      <c r="L131" s="6">
        <v>227</v>
      </c>
      <c r="M131" s="6">
        <v>53</v>
      </c>
      <c r="N131" s="6">
        <v>55</v>
      </c>
      <c r="O131" s="7">
        <v>10</v>
      </c>
    </row>
    <row r="132" spans="1:15" x14ac:dyDescent="0.2">
      <c r="A132" s="9">
        <v>1.8090676552578088E+16</v>
      </c>
      <c r="B132" s="6" t="s">
        <v>1868</v>
      </c>
      <c r="C132" s="8" t="s">
        <v>1869</v>
      </c>
      <c r="D132" s="6" t="s">
        <v>187</v>
      </c>
      <c r="E132" s="12" t="s">
        <v>1867</v>
      </c>
      <c r="F132" s="11" t="s">
        <v>1862</v>
      </c>
      <c r="G132" s="13">
        <v>0.81944444444444442</v>
      </c>
      <c r="H132" s="6">
        <v>0</v>
      </c>
      <c r="I132" s="6">
        <v>9517</v>
      </c>
      <c r="J132" s="6">
        <v>7563</v>
      </c>
      <c r="K132" s="6">
        <v>663</v>
      </c>
      <c r="L132" s="6">
        <v>52</v>
      </c>
      <c r="M132" s="6">
        <v>7</v>
      </c>
      <c r="N132" s="6">
        <v>102</v>
      </c>
      <c r="O132" s="7">
        <v>4</v>
      </c>
    </row>
    <row r="133" spans="1:15" x14ac:dyDescent="0.2">
      <c r="A133" s="9">
        <v>1.790678554485522E+16</v>
      </c>
      <c r="B133" s="6" t="s">
        <v>1127</v>
      </c>
      <c r="C133" s="8" t="s">
        <v>1128</v>
      </c>
      <c r="D133" s="6" t="s">
        <v>187</v>
      </c>
      <c r="E133" s="12" t="s">
        <v>2337</v>
      </c>
      <c r="F133" s="11" t="s">
        <v>1864</v>
      </c>
      <c r="G133" s="13" t="s">
        <v>2183</v>
      </c>
      <c r="H133" s="6">
        <v>0</v>
      </c>
      <c r="I133" s="6" t="s">
        <v>2575</v>
      </c>
      <c r="J133" s="6">
        <v>7546</v>
      </c>
      <c r="K133" s="6">
        <v>840</v>
      </c>
      <c r="L133" s="6">
        <v>76</v>
      </c>
      <c r="M133" s="6">
        <v>7</v>
      </c>
      <c r="N133" s="6">
        <v>22</v>
      </c>
      <c r="O133" s="7">
        <v>9</v>
      </c>
    </row>
    <row r="134" spans="1:15" x14ac:dyDescent="0.2">
      <c r="A134" s="9">
        <v>1.797898077851108E+16</v>
      </c>
      <c r="B134" s="6" t="s">
        <v>1565</v>
      </c>
      <c r="C134" s="8" t="s">
        <v>1566</v>
      </c>
      <c r="D134" s="6" t="s">
        <v>187</v>
      </c>
      <c r="E134" s="12" t="s">
        <v>2567</v>
      </c>
      <c r="F134" s="11" t="s">
        <v>1858</v>
      </c>
      <c r="G134" s="13" t="s">
        <v>2445</v>
      </c>
      <c r="H134" s="6">
        <v>0</v>
      </c>
      <c r="I134" s="6" t="s">
        <v>2575</v>
      </c>
      <c r="J134" s="6">
        <v>7540</v>
      </c>
      <c r="K134" s="6">
        <v>103</v>
      </c>
      <c r="L134" s="6">
        <v>8</v>
      </c>
      <c r="M134" s="6">
        <v>249</v>
      </c>
      <c r="N134" s="6">
        <v>5</v>
      </c>
      <c r="O134" s="7">
        <v>30</v>
      </c>
    </row>
    <row r="135" spans="1:15" x14ac:dyDescent="0.2">
      <c r="A135" s="9">
        <v>1.800960482601588E+16</v>
      </c>
      <c r="B135" s="6" t="s">
        <v>1117</v>
      </c>
      <c r="C135" s="8" t="s">
        <v>1118</v>
      </c>
      <c r="D135" s="6" t="s">
        <v>188</v>
      </c>
      <c r="E135" s="12" t="s">
        <v>2333</v>
      </c>
      <c r="F135" s="11" t="s">
        <v>1858</v>
      </c>
      <c r="G135" s="13" t="s">
        <v>2334</v>
      </c>
      <c r="H135" s="6">
        <v>0</v>
      </c>
      <c r="I135" s="6" t="s">
        <v>2575</v>
      </c>
      <c r="J135" s="6">
        <v>7531</v>
      </c>
      <c r="K135" s="6">
        <v>702</v>
      </c>
      <c r="L135" s="6">
        <v>121</v>
      </c>
      <c r="M135" s="6">
        <v>3</v>
      </c>
      <c r="N135" s="6">
        <v>122</v>
      </c>
      <c r="O135" s="7">
        <v>3</v>
      </c>
    </row>
    <row r="136" spans="1:15" x14ac:dyDescent="0.2">
      <c r="A136" s="9">
        <v>1.787323326896776E+16</v>
      </c>
      <c r="B136" s="6" t="s">
        <v>1335</v>
      </c>
      <c r="C136" s="8" t="s">
        <v>1336</v>
      </c>
      <c r="D136" s="6" t="s">
        <v>188</v>
      </c>
      <c r="E136" s="12" t="s">
        <v>2457</v>
      </c>
      <c r="F136" s="11" t="s">
        <v>1860</v>
      </c>
      <c r="G136" s="13" t="s">
        <v>2459</v>
      </c>
      <c r="H136" s="6">
        <v>0</v>
      </c>
      <c r="I136" s="6" t="s">
        <v>2575</v>
      </c>
      <c r="J136" s="6">
        <v>7460</v>
      </c>
      <c r="K136" s="6">
        <v>671</v>
      </c>
      <c r="L136" s="6">
        <v>42</v>
      </c>
      <c r="M136" s="6">
        <v>28</v>
      </c>
      <c r="N136" s="6">
        <v>29</v>
      </c>
      <c r="O136" s="7">
        <v>1</v>
      </c>
    </row>
    <row r="137" spans="1:15" x14ac:dyDescent="0.2">
      <c r="A137" s="9">
        <v>1.80359646048797E+16</v>
      </c>
      <c r="B137" s="6" t="s">
        <v>773</v>
      </c>
      <c r="C137" s="8" t="s">
        <v>774</v>
      </c>
      <c r="D137" s="6" t="s">
        <v>187</v>
      </c>
      <c r="E137" s="12" t="s">
        <v>2098</v>
      </c>
      <c r="F137" s="11" t="s">
        <v>1858</v>
      </c>
      <c r="G137" s="13" t="s">
        <v>2100</v>
      </c>
      <c r="H137" s="6">
        <v>0</v>
      </c>
      <c r="I137" s="6" t="s">
        <v>2575</v>
      </c>
      <c r="J137" s="6">
        <v>7432</v>
      </c>
      <c r="K137" s="6">
        <v>940</v>
      </c>
      <c r="L137" s="6">
        <v>307</v>
      </c>
      <c r="M137" s="6">
        <v>62</v>
      </c>
      <c r="N137" s="6">
        <v>43</v>
      </c>
      <c r="O137" s="7">
        <v>17</v>
      </c>
    </row>
    <row r="138" spans="1:15" x14ac:dyDescent="0.2">
      <c r="A138" s="9">
        <v>1.798938169459641E+16</v>
      </c>
      <c r="B138" s="6" t="s">
        <v>999</v>
      </c>
      <c r="C138" s="8" t="s">
        <v>1000</v>
      </c>
      <c r="D138" s="6" t="s">
        <v>188</v>
      </c>
      <c r="E138" s="12" t="s">
        <v>2259</v>
      </c>
      <c r="F138" s="11" t="s">
        <v>1862</v>
      </c>
      <c r="G138" s="13" t="s">
        <v>1984</v>
      </c>
      <c r="H138" s="6">
        <v>0</v>
      </c>
      <c r="I138" s="6" t="s">
        <v>2575</v>
      </c>
      <c r="J138" s="6">
        <v>7406</v>
      </c>
      <c r="K138" s="6">
        <v>519</v>
      </c>
      <c r="L138" s="6">
        <v>177</v>
      </c>
      <c r="M138" s="6">
        <v>48</v>
      </c>
      <c r="N138" s="6">
        <v>70</v>
      </c>
      <c r="O138" s="7">
        <v>11</v>
      </c>
    </row>
    <row r="139" spans="1:15" x14ac:dyDescent="0.2">
      <c r="A139" s="9">
        <v>1.799764145004892E+16</v>
      </c>
      <c r="B139" s="6" t="s">
        <v>1493</v>
      </c>
      <c r="C139" s="8" t="s">
        <v>1494</v>
      </c>
      <c r="D139" s="6" t="s">
        <v>187</v>
      </c>
      <c r="E139" s="12" t="s">
        <v>2531</v>
      </c>
      <c r="F139" s="11" t="s">
        <v>1861</v>
      </c>
      <c r="G139" s="13" t="s">
        <v>2153</v>
      </c>
      <c r="H139" s="6">
        <v>0</v>
      </c>
      <c r="I139" s="6" t="s">
        <v>2575</v>
      </c>
      <c r="J139" s="6">
        <v>7397</v>
      </c>
      <c r="K139" s="6">
        <v>739</v>
      </c>
      <c r="L139" s="6">
        <v>150</v>
      </c>
      <c r="M139" s="6">
        <v>11</v>
      </c>
      <c r="N139" s="6">
        <v>31</v>
      </c>
      <c r="O139" s="7">
        <v>33</v>
      </c>
    </row>
    <row r="140" spans="1:15" x14ac:dyDescent="0.2">
      <c r="A140" s="9">
        <v>1.808347789663034E+16</v>
      </c>
      <c r="B140" s="6" t="s">
        <v>1928</v>
      </c>
      <c r="C140" s="8" t="s">
        <v>1929</v>
      </c>
      <c r="D140" s="6" t="s">
        <v>189</v>
      </c>
      <c r="E140" s="12" t="s">
        <v>1930</v>
      </c>
      <c r="F140" s="11" t="s">
        <v>1859</v>
      </c>
      <c r="G140" s="13">
        <v>0.40486111111111112</v>
      </c>
      <c r="H140" s="6">
        <v>83</v>
      </c>
      <c r="I140" s="6">
        <v>10108</v>
      </c>
      <c r="J140" s="6">
        <v>7382</v>
      </c>
      <c r="K140" s="6">
        <v>648</v>
      </c>
      <c r="L140" s="6">
        <v>251</v>
      </c>
      <c r="M140" s="6">
        <v>34</v>
      </c>
      <c r="N140" s="6">
        <v>54</v>
      </c>
      <c r="O140" s="7">
        <v>27</v>
      </c>
    </row>
    <row r="141" spans="1:15" x14ac:dyDescent="0.2">
      <c r="A141" s="9">
        <v>1.789125622182323E+16</v>
      </c>
      <c r="B141" s="6" t="s">
        <v>1371</v>
      </c>
      <c r="C141" s="8" t="s">
        <v>1372</v>
      </c>
      <c r="D141" s="6" t="s">
        <v>188</v>
      </c>
      <c r="E141" s="12" t="s">
        <v>2475</v>
      </c>
      <c r="F141" s="11" t="s">
        <v>1863</v>
      </c>
      <c r="G141" s="13" t="s">
        <v>2476</v>
      </c>
      <c r="H141" s="6">
        <v>0</v>
      </c>
      <c r="I141" s="6" t="s">
        <v>2575</v>
      </c>
      <c r="J141" s="6">
        <v>7380</v>
      </c>
      <c r="K141" s="6">
        <v>388</v>
      </c>
      <c r="L141" s="6">
        <v>33</v>
      </c>
      <c r="M141" s="6">
        <v>2</v>
      </c>
      <c r="N141" s="6">
        <v>30</v>
      </c>
      <c r="O141" s="7">
        <v>21</v>
      </c>
    </row>
    <row r="142" spans="1:15" x14ac:dyDescent="0.2">
      <c r="A142" s="9">
        <v>1.795518034472235E+16</v>
      </c>
      <c r="B142" s="6" t="s">
        <v>935</v>
      </c>
      <c r="C142" s="8" t="s">
        <v>936</v>
      </c>
      <c r="D142" s="6" t="s">
        <v>187</v>
      </c>
      <c r="E142" s="12" t="s">
        <v>2212</v>
      </c>
      <c r="F142" s="11" t="s">
        <v>1863</v>
      </c>
      <c r="G142" s="13" t="s">
        <v>2213</v>
      </c>
      <c r="H142" s="6">
        <v>0</v>
      </c>
      <c r="I142" s="6" t="s">
        <v>2575</v>
      </c>
      <c r="J142" s="6">
        <v>7366</v>
      </c>
      <c r="K142" s="6">
        <v>657</v>
      </c>
      <c r="L142" s="6">
        <v>458</v>
      </c>
      <c r="M142" s="6">
        <v>7</v>
      </c>
      <c r="N142" s="6">
        <v>48</v>
      </c>
      <c r="O142" s="7">
        <v>2</v>
      </c>
    </row>
    <row r="143" spans="1:15" x14ac:dyDescent="0.2">
      <c r="A143" s="9">
        <v>1.788615323092091E+16</v>
      </c>
      <c r="B143" s="6" t="s">
        <v>967</v>
      </c>
      <c r="C143" s="8" t="s">
        <v>968</v>
      </c>
      <c r="D143" s="6" t="s">
        <v>187</v>
      </c>
      <c r="E143" s="12" t="s">
        <v>2238</v>
      </c>
      <c r="F143" s="11" t="s">
        <v>1858</v>
      </c>
      <c r="G143" s="13" t="s">
        <v>2239</v>
      </c>
      <c r="H143" s="6">
        <v>0</v>
      </c>
      <c r="I143" s="6" t="s">
        <v>2575</v>
      </c>
      <c r="J143" s="6">
        <v>7365</v>
      </c>
      <c r="K143" s="6">
        <v>425</v>
      </c>
      <c r="L143" s="6">
        <v>52</v>
      </c>
      <c r="M143" s="6">
        <v>9</v>
      </c>
      <c r="N143" s="6">
        <v>10</v>
      </c>
      <c r="O143" s="7">
        <v>1</v>
      </c>
    </row>
    <row r="144" spans="1:15" x14ac:dyDescent="0.2">
      <c r="A144" s="9" t="s">
        <v>1793</v>
      </c>
      <c r="B144" s="6" t="s">
        <v>451</v>
      </c>
      <c r="C144" s="6" t="s">
        <v>452</v>
      </c>
      <c r="D144" s="6" t="s">
        <v>187</v>
      </c>
      <c r="E144" s="12">
        <v>45502</v>
      </c>
      <c r="F144" s="11" t="s">
        <v>1858</v>
      </c>
      <c r="G144" s="13">
        <v>0.42708333333333331</v>
      </c>
      <c r="H144" s="6">
        <v>0</v>
      </c>
      <c r="I144" s="6">
        <v>8706</v>
      </c>
      <c r="J144" s="6">
        <v>7357</v>
      </c>
      <c r="K144" s="6">
        <v>311</v>
      </c>
      <c r="L144" s="6">
        <v>44</v>
      </c>
      <c r="M144" s="6">
        <v>3</v>
      </c>
      <c r="N144" s="6">
        <v>13</v>
      </c>
      <c r="O144" s="7">
        <v>5</v>
      </c>
    </row>
    <row r="145" spans="1:15" x14ac:dyDescent="0.2">
      <c r="A145" s="9" t="s">
        <v>1731</v>
      </c>
      <c r="B145" s="6" t="s">
        <v>327</v>
      </c>
      <c r="C145" s="6" t="s">
        <v>328</v>
      </c>
      <c r="D145" s="6" t="s">
        <v>187</v>
      </c>
      <c r="E145" s="12">
        <v>45587</v>
      </c>
      <c r="F145" s="11" t="s">
        <v>1863</v>
      </c>
      <c r="G145" s="13">
        <v>0.40902777777777777</v>
      </c>
      <c r="H145" s="6">
        <v>0</v>
      </c>
      <c r="I145" s="6">
        <v>10102</v>
      </c>
      <c r="J145" s="6">
        <v>7353</v>
      </c>
      <c r="K145" s="6">
        <v>691</v>
      </c>
      <c r="L145" s="6">
        <v>75</v>
      </c>
      <c r="M145" s="6">
        <v>11</v>
      </c>
      <c r="N145" s="6">
        <v>38</v>
      </c>
      <c r="O145" s="7">
        <v>8</v>
      </c>
    </row>
    <row r="146" spans="1:15" x14ac:dyDescent="0.2">
      <c r="A146" s="9" t="s">
        <v>1836</v>
      </c>
      <c r="B146" s="6" t="s">
        <v>537</v>
      </c>
      <c r="C146" s="6" t="s">
        <v>538</v>
      </c>
      <c r="D146" s="6" t="s">
        <v>187</v>
      </c>
      <c r="E146" s="12">
        <v>45544</v>
      </c>
      <c r="F146" s="11" t="s">
        <v>1858</v>
      </c>
      <c r="G146" s="13">
        <v>0.40138888888888891</v>
      </c>
      <c r="H146" s="6">
        <v>0</v>
      </c>
      <c r="I146" s="6">
        <v>10370</v>
      </c>
      <c r="J146" s="6">
        <v>7334</v>
      </c>
      <c r="K146" s="6">
        <v>448</v>
      </c>
      <c r="L146" s="6">
        <v>36</v>
      </c>
      <c r="M146" s="6">
        <v>6</v>
      </c>
      <c r="N146" s="6">
        <v>11</v>
      </c>
      <c r="O146" s="7">
        <v>7</v>
      </c>
    </row>
    <row r="147" spans="1:15" x14ac:dyDescent="0.2">
      <c r="A147" s="9">
        <v>1.8318329611105272E+16</v>
      </c>
      <c r="B147" s="6" t="s">
        <v>1157</v>
      </c>
      <c r="C147" s="8" t="s">
        <v>1158</v>
      </c>
      <c r="D147" s="6" t="s">
        <v>187</v>
      </c>
      <c r="E147" s="12" t="s">
        <v>2357</v>
      </c>
      <c r="F147" s="11" t="s">
        <v>1858</v>
      </c>
      <c r="G147" s="13" t="s">
        <v>1971</v>
      </c>
      <c r="H147" s="6">
        <v>0</v>
      </c>
      <c r="I147" s="6" t="s">
        <v>2575</v>
      </c>
      <c r="J147" s="6">
        <v>7181</v>
      </c>
      <c r="K147" s="6">
        <v>522</v>
      </c>
      <c r="L147" s="6">
        <v>100</v>
      </c>
      <c r="M147" s="6">
        <v>33</v>
      </c>
      <c r="N147" s="6">
        <v>56</v>
      </c>
      <c r="O147" s="7">
        <v>6</v>
      </c>
    </row>
    <row r="148" spans="1:15" x14ac:dyDescent="0.2">
      <c r="A148" s="9">
        <v>1.797651487761611E+16</v>
      </c>
      <c r="B148" s="6" t="s">
        <v>1125</v>
      </c>
      <c r="C148" s="8" t="s">
        <v>1126</v>
      </c>
      <c r="D148" s="6" t="s">
        <v>188</v>
      </c>
      <c r="E148" s="12" t="s">
        <v>2337</v>
      </c>
      <c r="F148" s="11" t="s">
        <v>1864</v>
      </c>
      <c r="G148" s="13" t="s">
        <v>2339</v>
      </c>
      <c r="H148" s="6">
        <v>0</v>
      </c>
      <c r="I148" s="6" t="s">
        <v>2575</v>
      </c>
      <c r="J148" s="6">
        <v>7167</v>
      </c>
      <c r="K148" s="6">
        <v>881</v>
      </c>
      <c r="L148" s="6">
        <v>74</v>
      </c>
      <c r="M148" s="6">
        <v>23</v>
      </c>
      <c r="N148" s="6">
        <v>24</v>
      </c>
      <c r="O148" s="7">
        <v>2</v>
      </c>
    </row>
    <row r="149" spans="1:15" x14ac:dyDescent="0.2">
      <c r="A149" s="9">
        <v>1.799200386226498E+16</v>
      </c>
      <c r="B149" s="6" t="s">
        <v>1361</v>
      </c>
      <c r="C149" s="8" t="s">
        <v>1362</v>
      </c>
      <c r="D149" s="6" t="s">
        <v>187</v>
      </c>
      <c r="E149" s="12" t="s">
        <v>2470</v>
      </c>
      <c r="F149" s="11" t="s">
        <v>1860</v>
      </c>
      <c r="G149" s="13" t="s">
        <v>2418</v>
      </c>
      <c r="H149" s="6">
        <v>0</v>
      </c>
      <c r="I149" s="6" t="s">
        <v>2575</v>
      </c>
      <c r="J149" s="6">
        <v>7099</v>
      </c>
      <c r="K149" s="6">
        <v>436</v>
      </c>
      <c r="L149" s="6">
        <v>75</v>
      </c>
      <c r="M149" s="6">
        <v>3</v>
      </c>
      <c r="N149" s="6">
        <v>19</v>
      </c>
      <c r="O149" s="7">
        <v>16</v>
      </c>
    </row>
    <row r="150" spans="1:15" x14ac:dyDescent="0.2">
      <c r="A150" s="9">
        <v>1.79947286483204E+16</v>
      </c>
      <c r="B150" s="6" t="s">
        <v>903</v>
      </c>
      <c r="C150" s="8" t="s">
        <v>904</v>
      </c>
      <c r="D150" s="6" t="s">
        <v>187</v>
      </c>
      <c r="E150" s="12" t="s">
        <v>2188</v>
      </c>
      <c r="F150" s="11" t="s">
        <v>1861</v>
      </c>
      <c r="G150" s="13" t="s">
        <v>2190</v>
      </c>
      <c r="H150" s="6">
        <v>0</v>
      </c>
      <c r="I150" s="6" t="s">
        <v>2575</v>
      </c>
      <c r="J150" s="6">
        <v>7038</v>
      </c>
      <c r="K150" s="6">
        <v>414</v>
      </c>
      <c r="L150" s="6">
        <v>10</v>
      </c>
      <c r="M150" s="6">
        <v>49</v>
      </c>
      <c r="N150" s="6">
        <v>11</v>
      </c>
      <c r="O150" s="7" t="s">
        <v>2575</v>
      </c>
    </row>
    <row r="151" spans="1:15" x14ac:dyDescent="0.2">
      <c r="A151" s="9" t="s">
        <v>1791</v>
      </c>
      <c r="B151" s="6" t="s">
        <v>447</v>
      </c>
      <c r="C151" s="6" t="s">
        <v>448</v>
      </c>
      <c r="D151" s="6" t="s">
        <v>187</v>
      </c>
      <c r="E151" s="12">
        <v>45498</v>
      </c>
      <c r="F151" s="11" t="s">
        <v>1861</v>
      </c>
      <c r="G151" s="13">
        <v>0.7895833333333333</v>
      </c>
      <c r="H151" s="6">
        <v>0</v>
      </c>
      <c r="I151" s="6">
        <v>9148</v>
      </c>
      <c r="J151" s="6">
        <v>7029</v>
      </c>
      <c r="K151" s="6">
        <v>955</v>
      </c>
      <c r="L151" s="6">
        <v>398</v>
      </c>
      <c r="M151" s="6">
        <v>11</v>
      </c>
      <c r="N151" s="6">
        <v>26</v>
      </c>
      <c r="O151" s="7">
        <v>15</v>
      </c>
    </row>
    <row r="152" spans="1:15" x14ac:dyDescent="0.2">
      <c r="A152" s="9" t="s">
        <v>1790</v>
      </c>
      <c r="B152" s="6" t="s">
        <v>445</v>
      </c>
      <c r="C152" s="6" t="s">
        <v>446</v>
      </c>
      <c r="D152" s="6" t="s">
        <v>188</v>
      </c>
      <c r="E152" s="12">
        <v>45497</v>
      </c>
      <c r="F152" s="11" t="s">
        <v>1862</v>
      </c>
      <c r="G152" s="13">
        <v>0.44791666666666669</v>
      </c>
      <c r="H152" s="6">
        <v>0</v>
      </c>
      <c r="I152" s="6">
        <v>9900</v>
      </c>
      <c r="J152" s="6">
        <v>7012</v>
      </c>
      <c r="K152" s="6">
        <v>886</v>
      </c>
      <c r="L152" s="6">
        <v>393</v>
      </c>
      <c r="M152" s="6">
        <v>10</v>
      </c>
      <c r="N152" s="6">
        <v>62</v>
      </c>
      <c r="O152" s="7">
        <v>25</v>
      </c>
    </row>
    <row r="153" spans="1:15" x14ac:dyDescent="0.2">
      <c r="A153" s="9" t="s">
        <v>1712</v>
      </c>
      <c r="B153" s="6" t="s">
        <v>289</v>
      </c>
      <c r="C153" s="6" t="s">
        <v>290</v>
      </c>
      <c r="D153" s="6" t="s">
        <v>187</v>
      </c>
      <c r="E153" s="12">
        <v>45604</v>
      </c>
      <c r="F153" s="11" t="s">
        <v>1860</v>
      </c>
      <c r="G153" s="13">
        <v>0.375</v>
      </c>
      <c r="H153" s="6">
        <v>0</v>
      </c>
      <c r="I153" s="6">
        <v>8761</v>
      </c>
      <c r="J153" s="6">
        <v>6967</v>
      </c>
      <c r="K153" s="6">
        <v>492</v>
      </c>
      <c r="L153" s="6">
        <v>15</v>
      </c>
      <c r="M153" s="6">
        <v>0</v>
      </c>
      <c r="N153" s="6">
        <v>2</v>
      </c>
      <c r="O153" s="7" t="s">
        <v>2575</v>
      </c>
    </row>
    <row r="154" spans="1:15" x14ac:dyDescent="0.2">
      <c r="A154" s="9" t="s">
        <v>1723</v>
      </c>
      <c r="B154" s="6" t="s">
        <v>311</v>
      </c>
      <c r="C154" s="6" t="s">
        <v>312</v>
      </c>
      <c r="D154" s="6" t="s">
        <v>188</v>
      </c>
      <c r="E154" s="12">
        <v>45595</v>
      </c>
      <c r="F154" s="11" t="s">
        <v>1862</v>
      </c>
      <c r="G154" s="13">
        <v>0.84652777777777777</v>
      </c>
      <c r="H154" s="6">
        <v>0</v>
      </c>
      <c r="I154" s="6">
        <v>10655</v>
      </c>
      <c r="J154" s="6">
        <v>6955</v>
      </c>
      <c r="K154" s="6">
        <v>515</v>
      </c>
      <c r="L154" s="6">
        <v>55</v>
      </c>
      <c r="M154" s="6">
        <v>8</v>
      </c>
      <c r="N154" s="6">
        <v>26</v>
      </c>
      <c r="O154" s="7">
        <v>6</v>
      </c>
    </row>
    <row r="155" spans="1:15" x14ac:dyDescent="0.2">
      <c r="A155" s="9">
        <v>1.8096717838479552E+16</v>
      </c>
      <c r="B155" s="6" t="s">
        <v>1887</v>
      </c>
      <c r="C155" s="8" t="s">
        <v>1888</v>
      </c>
      <c r="D155" s="6" t="s">
        <v>187</v>
      </c>
      <c r="E155" s="12" t="s">
        <v>1889</v>
      </c>
      <c r="F155" s="11" t="s">
        <v>1861</v>
      </c>
      <c r="G155" s="13">
        <v>0.40763888888888888</v>
      </c>
      <c r="H155" s="6">
        <v>0</v>
      </c>
      <c r="I155" s="6">
        <v>9374</v>
      </c>
      <c r="J155" s="6">
        <v>6954</v>
      </c>
      <c r="K155" s="6">
        <v>166</v>
      </c>
      <c r="L155" s="6">
        <v>59</v>
      </c>
      <c r="M155" s="6">
        <v>34</v>
      </c>
      <c r="N155" s="6">
        <v>19</v>
      </c>
      <c r="O155" s="7">
        <v>2</v>
      </c>
    </row>
    <row r="156" spans="1:15" x14ac:dyDescent="0.2">
      <c r="A156" s="9">
        <v>1.786063205415896E+16</v>
      </c>
      <c r="B156" s="6" t="s">
        <v>667</v>
      </c>
      <c r="C156" s="8" t="s">
        <v>668</v>
      </c>
      <c r="D156" s="6" t="s">
        <v>187</v>
      </c>
      <c r="E156" s="12" t="s">
        <v>2020</v>
      </c>
      <c r="F156" s="11" t="s">
        <v>1863</v>
      </c>
      <c r="G156" s="13" t="s">
        <v>2021</v>
      </c>
      <c r="H156" s="6">
        <v>0</v>
      </c>
      <c r="I156" s="6" t="s">
        <v>2575</v>
      </c>
      <c r="J156" s="6">
        <v>6945</v>
      </c>
      <c r="K156" s="6">
        <v>192</v>
      </c>
      <c r="L156" s="6">
        <v>83</v>
      </c>
      <c r="M156" s="6">
        <v>29</v>
      </c>
      <c r="N156" s="6">
        <v>5</v>
      </c>
      <c r="O156" s="7" t="s">
        <v>2575</v>
      </c>
    </row>
    <row r="157" spans="1:15" x14ac:dyDescent="0.2">
      <c r="A157" s="9">
        <v>1.790735236491525E+16</v>
      </c>
      <c r="B157" s="6" t="s">
        <v>911</v>
      </c>
      <c r="C157" s="8" t="s">
        <v>912</v>
      </c>
      <c r="D157" s="6" t="s">
        <v>187</v>
      </c>
      <c r="E157" s="12" t="s">
        <v>2196</v>
      </c>
      <c r="F157" s="11" t="s">
        <v>1861</v>
      </c>
      <c r="G157" s="13" t="s">
        <v>2197</v>
      </c>
      <c r="H157" s="6">
        <v>0</v>
      </c>
      <c r="I157" s="6" t="s">
        <v>2575</v>
      </c>
      <c r="J157" s="6">
        <v>6919</v>
      </c>
      <c r="K157" s="6">
        <v>430</v>
      </c>
      <c r="L157" s="6">
        <v>187</v>
      </c>
      <c r="M157" s="6">
        <v>57</v>
      </c>
      <c r="N157" s="6">
        <v>12</v>
      </c>
      <c r="O157" s="7">
        <v>1</v>
      </c>
    </row>
    <row r="158" spans="1:15" x14ac:dyDescent="0.2">
      <c r="A158" s="9" t="s">
        <v>1839</v>
      </c>
      <c r="B158" s="6" t="s">
        <v>543</v>
      </c>
      <c r="C158" s="6" t="s">
        <v>544</v>
      </c>
      <c r="D158" s="6" t="s">
        <v>187</v>
      </c>
      <c r="E158" s="12">
        <v>45546</v>
      </c>
      <c r="F158" s="11" t="s">
        <v>1862</v>
      </c>
      <c r="G158" s="13">
        <v>0.80625000000000002</v>
      </c>
      <c r="H158" s="6">
        <v>0</v>
      </c>
      <c r="I158" s="6">
        <v>9574</v>
      </c>
      <c r="J158" s="6">
        <v>6906</v>
      </c>
      <c r="K158" s="6">
        <v>348</v>
      </c>
      <c r="L158" s="6">
        <v>43</v>
      </c>
      <c r="M158" s="6">
        <v>43</v>
      </c>
      <c r="N158" s="6">
        <v>18</v>
      </c>
      <c r="O158" s="7">
        <v>3</v>
      </c>
    </row>
    <row r="159" spans="1:15" x14ac:dyDescent="0.2">
      <c r="A159" s="9">
        <v>1.801204391349724E+16</v>
      </c>
      <c r="B159" s="6" t="s">
        <v>929</v>
      </c>
      <c r="C159" s="8" t="s">
        <v>930</v>
      </c>
      <c r="D159" s="6" t="s">
        <v>187</v>
      </c>
      <c r="E159" s="12" t="s">
        <v>2207</v>
      </c>
      <c r="F159" s="11" t="s">
        <v>1861</v>
      </c>
      <c r="G159" s="13" t="s">
        <v>2208</v>
      </c>
      <c r="H159" s="6">
        <v>0</v>
      </c>
      <c r="I159" s="6" t="s">
        <v>2575</v>
      </c>
      <c r="J159" s="6">
        <v>6852</v>
      </c>
      <c r="K159" s="6">
        <v>692</v>
      </c>
      <c r="L159" s="6">
        <v>68</v>
      </c>
      <c r="M159" s="6">
        <v>36</v>
      </c>
      <c r="N159" s="6">
        <v>21</v>
      </c>
      <c r="O159" s="7">
        <v>7</v>
      </c>
    </row>
    <row r="160" spans="1:15" x14ac:dyDescent="0.2">
      <c r="A160" s="9" t="s">
        <v>1746</v>
      </c>
      <c r="B160" s="6" t="s">
        <v>357</v>
      </c>
      <c r="C160" s="6" t="s">
        <v>358</v>
      </c>
      <c r="D160" s="6" t="s">
        <v>188</v>
      </c>
      <c r="E160" s="12">
        <v>45573</v>
      </c>
      <c r="F160" s="11" t="s">
        <v>1863</v>
      </c>
      <c r="G160" s="13">
        <v>0.81180555555555556</v>
      </c>
      <c r="H160" s="6">
        <v>0</v>
      </c>
      <c r="I160" s="6">
        <v>9465</v>
      </c>
      <c r="J160" s="6">
        <v>6847</v>
      </c>
      <c r="K160" s="6">
        <v>209</v>
      </c>
      <c r="L160" s="6">
        <v>8</v>
      </c>
      <c r="M160" s="6">
        <v>4</v>
      </c>
      <c r="N160" s="6">
        <v>7</v>
      </c>
      <c r="O160" s="7">
        <v>2</v>
      </c>
    </row>
    <row r="161" spans="1:15" x14ac:dyDescent="0.2">
      <c r="A161" s="9">
        <v>1.800430059806156E+16</v>
      </c>
      <c r="B161" s="6" t="s">
        <v>1289</v>
      </c>
      <c r="C161" s="8" t="s">
        <v>1290</v>
      </c>
      <c r="D161" s="6" t="s">
        <v>187</v>
      </c>
      <c r="E161" s="12" t="s">
        <v>2438</v>
      </c>
      <c r="F161" s="11" t="s">
        <v>1860</v>
      </c>
      <c r="G161" s="13" t="s">
        <v>2116</v>
      </c>
      <c r="H161" s="6">
        <v>0</v>
      </c>
      <c r="I161" s="6" t="s">
        <v>2575</v>
      </c>
      <c r="J161" s="6">
        <v>6788</v>
      </c>
      <c r="K161" s="6">
        <v>329</v>
      </c>
      <c r="L161" s="6">
        <v>92</v>
      </c>
      <c r="M161" s="6">
        <v>26</v>
      </c>
      <c r="N161" s="6">
        <v>30</v>
      </c>
      <c r="O161" s="7">
        <v>2</v>
      </c>
    </row>
    <row r="162" spans="1:15" x14ac:dyDescent="0.2">
      <c r="A162" s="9">
        <v>1.794670653274116E+16</v>
      </c>
      <c r="B162" s="6" t="s">
        <v>993</v>
      </c>
      <c r="C162" s="8" t="s">
        <v>994</v>
      </c>
      <c r="D162" s="6" t="s">
        <v>187</v>
      </c>
      <c r="E162" s="12" t="s">
        <v>2255</v>
      </c>
      <c r="F162" s="11" t="s">
        <v>1861</v>
      </c>
      <c r="G162" s="13" t="s">
        <v>2256</v>
      </c>
      <c r="H162" s="6">
        <v>0</v>
      </c>
      <c r="I162" s="6" t="s">
        <v>2575</v>
      </c>
      <c r="J162" s="6">
        <v>6777</v>
      </c>
      <c r="K162" s="6">
        <v>286</v>
      </c>
      <c r="L162" s="6">
        <v>63</v>
      </c>
      <c r="M162" s="6">
        <v>18</v>
      </c>
      <c r="N162" s="6">
        <v>41</v>
      </c>
      <c r="O162" s="7">
        <v>5</v>
      </c>
    </row>
    <row r="163" spans="1:15" x14ac:dyDescent="0.2">
      <c r="A163" s="9" t="s">
        <v>1691</v>
      </c>
      <c r="B163" s="6" t="s">
        <v>248</v>
      </c>
      <c r="C163" s="6" t="s">
        <v>249</v>
      </c>
      <c r="D163" s="6" t="s">
        <v>187</v>
      </c>
      <c r="E163" s="12">
        <v>45623</v>
      </c>
      <c r="F163" s="11" t="s">
        <v>1862</v>
      </c>
      <c r="G163" s="13">
        <v>0.77916666666666667</v>
      </c>
      <c r="H163" s="6">
        <v>0</v>
      </c>
      <c r="I163" s="6">
        <v>8706</v>
      </c>
      <c r="J163" s="6">
        <v>6776</v>
      </c>
      <c r="K163" s="6">
        <v>624</v>
      </c>
      <c r="L163" s="6">
        <v>39</v>
      </c>
      <c r="M163" s="6">
        <v>3</v>
      </c>
      <c r="N163" s="6">
        <v>25</v>
      </c>
      <c r="O163" s="7">
        <v>2</v>
      </c>
    </row>
    <row r="164" spans="1:15" x14ac:dyDescent="0.2">
      <c r="A164" s="9">
        <v>1.799249852614855E+16</v>
      </c>
      <c r="B164" s="6" t="s">
        <v>1173</v>
      </c>
      <c r="C164" s="8" t="s">
        <v>1174</v>
      </c>
      <c r="D164" s="6" t="s">
        <v>187</v>
      </c>
      <c r="E164" s="12" t="s">
        <v>2364</v>
      </c>
      <c r="F164" s="11" t="s">
        <v>1862</v>
      </c>
      <c r="G164" s="13" t="s">
        <v>2365</v>
      </c>
      <c r="H164" s="6">
        <v>0</v>
      </c>
      <c r="I164" s="6" t="s">
        <v>2575</v>
      </c>
      <c r="J164" s="6">
        <v>6747</v>
      </c>
      <c r="K164" s="6">
        <v>449</v>
      </c>
      <c r="L164" s="6">
        <v>140</v>
      </c>
      <c r="M164" s="6">
        <v>3</v>
      </c>
      <c r="N164" s="6">
        <v>49</v>
      </c>
      <c r="O164" s="7">
        <v>16</v>
      </c>
    </row>
    <row r="165" spans="1:15" x14ac:dyDescent="0.2">
      <c r="A165" s="9">
        <v>1.784929175410905E+16</v>
      </c>
      <c r="B165" s="6" t="s">
        <v>997</v>
      </c>
      <c r="C165" s="8" t="s">
        <v>998</v>
      </c>
      <c r="D165" s="6" t="s">
        <v>187</v>
      </c>
      <c r="E165" s="12" t="s">
        <v>2255</v>
      </c>
      <c r="F165" s="11" t="s">
        <v>1861</v>
      </c>
      <c r="G165" s="13" t="s">
        <v>2258</v>
      </c>
      <c r="H165" s="6">
        <v>0</v>
      </c>
      <c r="I165" s="6" t="s">
        <v>2575</v>
      </c>
      <c r="J165" s="6">
        <v>6708</v>
      </c>
      <c r="K165" s="6">
        <v>361</v>
      </c>
      <c r="L165" s="6">
        <v>59</v>
      </c>
      <c r="M165" s="6">
        <v>23</v>
      </c>
      <c r="N165" s="6">
        <v>16</v>
      </c>
      <c r="O165" s="7">
        <v>1</v>
      </c>
    </row>
    <row r="166" spans="1:15" x14ac:dyDescent="0.2">
      <c r="A166" s="9">
        <v>1.8046759378709528E+16</v>
      </c>
      <c r="B166" s="6" t="s">
        <v>737</v>
      </c>
      <c r="C166" s="8" t="s">
        <v>738</v>
      </c>
      <c r="D166" s="6" t="s">
        <v>187</v>
      </c>
      <c r="E166" s="12" t="s">
        <v>2070</v>
      </c>
      <c r="F166" s="11" t="s">
        <v>1861</v>
      </c>
      <c r="G166" s="13" t="s">
        <v>2071</v>
      </c>
      <c r="H166" s="6">
        <v>0</v>
      </c>
      <c r="I166" s="6" t="s">
        <v>2575</v>
      </c>
      <c r="J166" s="6">
        <v>6707</v>
      </c>
      <c r="K166" s="6">
        <v>724</v>
      </c>
      <c r="L166" s="6">
        <v>413</v>
      </c>
      <c r="M166" s="6">
        <v>12</v>
      </c>
      <c r="N166" s="6">
        <v>27</v>
      </c>
      <c r="O166" s="7">
        <v>1</v>
      </c>
    </row>
    <row r="167" spans="1:15" x14ac:dyDescent="0.2">
      <c r="A167" s="9">
        <v>1.799423780914596E+16</v>
      </c>
      <c r="B167" s="6" t="s">
        <v>1405</v>
      </c>
      <c r="C167" s="8" t="s">
        <v>1406</v>
      </c>
      <c r="D167" s="6" t="s">
        <v>188</v>
      </c>
      <c r="E167" s="12" t="s">
        <v>2488</v>
      </c>
      <c r="F167" s="11" t="s">
        <v>1861</v>
      </c>
      <c r="G167" s="13" t="s">
        <v>2489</v>
      </c>
      <c r="H167" s="6">
        <v>0</v>
      </c>
      <c r="I167" s="6" t="s">
        <v>2575</v>
      </c>
      <c r="J167" s="6">
        <v>6694</v>
      </c>
      <c r="K167" s="6">
        <v>376</v>
      </c>
      <c r="L167" s="6">
        <v>173</v>
      </c>
      <c r="M167" s="6">
        <v>55</v>
      </c>
      <c r="N167" s="6">
        <v>63</v>
      </c>
      <c r="O167" s="7">
        <v>4</v>
      </c>
    </row>
    <row r="168" spans="1:15" x14ac:dyDescent="0.2">
      <c r="A168" s="9">
        <v>1.806931464743846E+16</v>
      </c>
      <c r="B168" s="6" t="s">
        <v>897</v>
      </c>
      <c r="C168" s="8" t="s">
        <v>898</v>
      </c>
      <c r="D168" s="6" t="s">
        <v>187</v>
      </c>
      <c r="E168" s="12" t="s">
        <v>2186</v>
      </c>
      <c r="F168" s="11" t="s">
        <v>1860</v>
      </c>
      <c r="G168" s="13" t="s">
        <v>2065</v>
      </c>
      <c r="H168" s="6">
        <v>0</v>
      </c>
      <c r="I168" s="6" t="s">
        <v>2575</v>
      </c>
      <c r="J168" s="6">
        <v>6683</v>
      </c>
      <c r="K168" s="6">
        <v>373</v>
      </c>
      <c r="L168" s="6">
        <v>100</v>
      </c>
      <c r="M168" s="6">
        <v>58</v>
      </c>
      <c r="N168" s="6">
        <v>12</v>
      </c>
      <c r="O168" s="7">
        <v>4</v>
      </c>
    </row>
    <row r="169" spans="1:15" x14ac:dyDescent="0.2">
      <c r="A169" s="9" t="s">
        <v>1832</v>
      </c>
      <c r="B169" s="6" t="s">
        <v>529</v>
      </c>
      <c r="C169" s="6" t="s">
        <v>530</v>
      </c>
      <c r="D169" s="6" t="s">
        <v>187</v>
      </c>
      <c r="E169" s="12">
        <v>45539</v>
      </c>
      <c r="F169" s="11" t="s">
        <v>1862</v>
      </c>
      <c r="G169" s="13">
        <v>0.82013888888888886</v>
      </c>
      <c r="H169" s="6">
        <v>0</v>
      </c>
      <c r="I169" s="6">
        <v>9392</v>
      </c>
      <c r="J169" s="6">
        <v>6651</v>
      </c>
      <c r="K169" s="6">
        <v>273</v>
      </c>
      <c r="L169" s="6">
        <v>59</v>
      </c>
      <c r="M169" s="6">
        <v>4</v>
      </c>
      <c r="N169" s="6">
        <v>28</v>
      </c>
      <c r="O169" s="7">
        <v>4</v>
      </c>
    </row>
    <row r="170" spans="1:15" x14ac:dyDescent="0.2">
      <c r="A170" s="9" t="s">
        <v>1759</v>
      </c>
      <c r="B170" s="6" t="s">
        <v>383</v>
      </c>
      <c r="C170" s="6" t="s">
        <v>384</v>
      </c>
      <c r="D170" s="6" t="s">
        <v>188</v>
      </c>
      <c r="E170" s="12">
        <v>45566</v>
      </c>
      <c r="F170" s="11" t="s">
        <v>1863</v>
      </c>
      <c r="G170" s="13">
        <v>0.52916666666666667</v>
      </c>
      <c r="H170" s="6">
        <v>0</v>
      </c>
      <c r="I170" s="6">
        <v>9669</v>
      </c>
      <c r="J170" s="6">
        <v>6651</v>
      </c>
      <c r="K170" s="6">
        <v>694</v>
      </c>
      <c r="L170" s="6">
        <v>48</v>
      </c>
      <c r="M170" s="6">
        <v>4</v>
      </c>
      <c r="N170" s="6">
        <v>7</v>
      </c>
      <c r="O170" s="7">
        <v>3</v>
      </c>
    </row>
    <row r="171" spans="1:15" x14ac:dyDescent="0.2">
      <c r="A171" s="9" t="s">
        <v>1698</v>
      </c>
      <c r="B171" s="6" t="s">
        <v>261</v>
      </c>
      <c r="C171" s="6" t="s">
        <v>262</v>
      </c>
      <c r="D171" s="6" t="s">
        <v>187</v>
      </c>
      <c r="E171" s="12">
        <v>45616</v>
      </c>
      <c r="F171" s="11" t="s">
        <v>1862</v>
      </c>
      <c r="G171" s="13">
        <v>0.80625000000000002</v>
      </c>
      <c r="H171" s="6">
        <v>0</v>
      </c>
      <c r="I171" s="6">
        <v>8526</v>
      </c>
      <c r="J171" s="6">
        <v>6637</v>
      </c>
      <c r="K171" s="6">
        <v>161</v>
      </c>
      <c r="L171" s="6">
        <v>17</v>
      </c>
      <c r="M171" s="6">
        <v>10</v>
      </c>
      <c r="N171" s="6">
        <v>3</v>
      </c>
      <c r="O171" s="7">
        <v>1</v>
      </c>
    </row>
    <row r="172" spans="1:15" x14ac:dyDescent="0.2">
      <c r="A172" s="9">
        <v>1.80357270795703E+16</v>
      </c>
      <c r="B172" s="6" t="s">
        <v>1249</v>
      </c>
      <c r="C172" s="8" t="s">
        <v>1250</v>
      </c>
      <c r="D172" s="6" t="s">
        <v>187</v>
      </c>
      <c r="E172" s="12" t="s">
        <v>2409</v>
      </c>
      <c r="F172" s="11" t="s">
        <v>1858</v>
      </c>
      <c r="G172" s="13" t="s">
        <v>2411</v>
      </c>
      <c r="H172" s="6">
        <v>0</v>
      </c>
      <c r="I172" s="6" t="s">
        <v>2575</v>
      </c>
      <c r="J172" s="6">
        <v>6594</v>
      </c>
      <c r="K172" s="6">
        <v>669</v>
      </c>
      <c r="L172" s="6">
        <v>57</v>
      </c>
      <c r="M172" s="6">
        <v>8</v>
      </c>
      <c r="N172" s="6">
        <v>61</v>
      </c>
      <c r="O172" s="7">
        <v>5</v>
      </c>
    </row>
    <row r="173" spans="1:15" x14ac:dyDescent="0.2">
      <c r="A173" s="9" t="s">
        <v>1754</v>
      </c>
      <c r="B173" s="6" t="s">
        <v>373</v>
      </c>
      <c r="C173" s="6" t="s">
        <v>374</v>
      </c>
      <c r="D173" s="6" t="s">
        <v>187</v>
      </c>
      <c r="E173" s="12">
        <v>45568</v>
      </c>
      <c r="F173" s="11" t="s">
        <v>1861</v>
      </c>
      <c r="G173" s="13">
        <v>0.82499999999999996</v>
      </c>
      <c r="H173" s="6">
        <v>0</v>
      </c>
      <c r="I173" s="6">
        <v>10403</v>
      </c>
      <c r="J173" s="6">
        <v>6591</v>
      </c>
      <c r="K173" s="6">
        <v>179</v>
      </c>
      <c r="L173" s="6">
        <v>95</v>
      </c>
      <c r="M173" s="6">
        <v>12</v>
      </c>
      <c r="N173" s="6">
        <v>7</v>
      </c>
      <c r="O173" s="7">
        <v>8</v>
      </c>
    </row>
    <row r="174" spans="1:15" x14ac:dyDescent="0.2">
      <c r="A174" s="9" t="s">
        <v>1716</v>
      </c>
      <c r="B174" s="6" t="s">
        <v>297</v>
      </c>
      <c r="C174" s="6" t="s">
        <v>298</v>
      </c>
      <c r="D174" s="6" t="s">
        <v>187</v>
      </c>
      <c r="E174" s="12">
        <v>45602</v>
      </c>
      <c r="F174" s="11" t="s">
        <v>1862</v>
      </c>
      <c r="G174" s="13">
        <v>0.76249999999999996</v>
      </c>
      <c r="H174" s="6">
        <v>0</v>
      </c>
      <c r="I174" s="6">
        <v>8506</v>
      </c>
      <c r="J174" s="6">
        <v>6580</v>
      </c>
      <c r="K174" s="6">
        <v>337</v>
      </c>
      <c r="L174" s="6">
        <v>32</v>
      </c>
      <c r="M174" s="6">
        <v>4</v>
      </c>
      <c r="N174" s="6">
        <v>25</v>
      </c>
      <c r="O174" s="7">
        <v>2</v>
      </c>
    </row>
    <row r="175" spans="1:15" x14ac:dyDescent="0.2">
      <c r="A175" s="9">
        <v>1.789692080677602E+16</v>
      </c>
      <c r="B175" s="6" t="s">
        <v>1503</v>
      </c>
      <c r="C175" s="8" t="s">
        <v>1504</v>
      </c>
      <c r="D175" s="6" t="s">
        <v>187</v>
      </c>
      <c r="E175" s="12" t="s">
        <v>2536</v>
      </c>
      <c r="F175" s="11" t="s">
        <v>1858</v>
      </c>
      <c r="G175" s="13" t="s">
        <v>2537</v>
      </c>
      <c r="H175" s="6">
        <v>0</v>
      </c>
      <c r="I175" s="6" t="s">
        <v>2575</v>
      </c>
      <c r="J175" s="6">
        <v>6547</v>
      </c>
      <c r="K175" s="6">
        <v>480</v>
      </c>
      <c r="L175" s="6">
        <v>70</v>
      </c>
      <c r="M175" s="6">
        <v>31</v>
      </c>
      <c r="N175" s="6">
        <v>27</v>
      </c>
      <c r="O175" s="7">
        <v>1</v>
      </c>
    </row>
    <row r="176" spans="1:15" x14ac:dyDescent="0.2">
      <c r="A176" s="9" t="s">
        <v>1696</v>
      </c>
      <c r="B176" s="6" t="s">
        <v>258</v>
      </c>
      <c r="C176" s="6" t="s">
        <v>259</v>
      </c>
      <c r="D176" s="6" t="s">
        <v>187</v>
      </c>
      <c r="E176" s="12">
        <v>45617</v>
      </c>
      <c r="F176" s="11" t="s">
        <v>1861</v>
      </c>
      <c r="G176" s="13">
        <v>0.53125</v>
      </c>
      <c r="H176" s="6">
        <v>0</v>
      </c>
      <c r="I176" s="6">
        <v>7948</v>
      </c>
      <c r="J176" s="6">
        <v>6522</v>
      </c>
      <c r="K176" s="6">
        <v>610</v>
      </c>
      <c r="L176" s="6">
        <v>40</v>
      </c>
      <c r="M176" s="6">
        <v>4</v>
      </c>
      <c r="N176" s="6">
        <v>9</v>
      </c>
      <c r="O176" s="7">
        <v>4</v>
      </c>
    </row>
    <row r="177" spans="1:15" x14ac:dyDescent="0.2">
      <c r="A177" s="9">
        <v>1.79031258568222E+16</v>
      </c>
      <c r="B177" s="6" t="s">
        <v>1023</v>
      </c>
      <c r="C177" s="8" t="s">
        <v>1024</v>
      </c>
      <c r="D177" s="6" t="s">
        <v>187</v>
      </c>
      <c r="E177" s="12" t="s">
        <v>2274</v>
      </c>
      <c r="F177" s="11" t="s">
        <v>1860</v>
      </c>
      <c r="G177" s="13" t="s">
        <v>2275</v>
      </c>
      <c r="H177" s="6">
        <v>0</v>
      </c>
      <c r="I177" s="6" t="s">
        <v>2575</v>
      </c>
      <c r="J177" s="6">
        <v>6508</v>
      </c>
      <c r="K177" s="6">
        <v>295</v>
      </c>
      <c r="L177" s="6">
        <v>79</v>
      </c>
      <c r="M177" s="6">
        <v>5</v>
      </c>
      <c r="N177" s="6">
        <v>32</v>
      </c>
      <c r="O177" s="7">
        <v>8</v>
      </c>
    </row>
    <row r="178" spans="1:15" x14ac:dyDescent="0.2">
      <c r="A178" s="9">
        <v>1.8029608358352992E+16</v>
      </c>
      <c r="B178" s="6" t="s">
        <v>1865</v>
      </c>
      <c r="C178" s="8" t="s">
        <v>1866</v>
      </c>
      <c r="D178" s="6" t="s">
        <v>187</v>
      </c>
      <c r="E178" s="12" t="s">
        <v>1867</v>
      </c>
      <c r="F178" s="11" t="s">
        <v>1862</v>
      </c>
      <c r="G178" s="13">
        <v>0.41736111111111113</v>
      </c>
      <c r="H178" s="6">
        <v>0</v>
      </c>
      <c r="I178" s="6">
        <v>7831</v>
      </c>
      <c r="J178" s="6">
        <v>6506</v>
      </c>
      <c r="K178" s="6">
        <v>437</v>
      </c>
      <c r="L178" s="6">
        <v>40</v>
      </c>
      <c r="M178" s="6">
        <v>0</v>
      </c>
      <c r="N178" s="6">
        <v>11</v>
      </c>
      <c r="O178" s="7">
        <v>1</v>
      </c>
    </row>
    <row r="179" spans="1:15" x14ac:dyDescent="0.2">
      <c r="A179" s="9">
        <v>1.805442289959488E+16</v>
      </c>
      <c r="B179" s="6" t="s">
        <v>763</v>
      </c>
      <c r="C179" s="8" t="s">
        <v>764</v>
      </c>
      <c r="D179" s="6" t="s">
        <v>187</v>
      </c>
      <c r="E179" s="12" t="s">
        <v>2091</v>
      </c>
      <c r="F179" s="11" t="s">
        <v>1861</v>
      </c>
      <c r="G179" s="13" t="s">
        <v>2092</v>
      </c>
      <c r="H179" s="6">
        <v>0</v>
      </c>
      <c r="I179" s="6" t="s">
        <v>2575</v>
      </c>
      <c r="J179" s="6">
        <v>6454</v>
      </c>
      <c r="K179" s="6">
        <v>1142</v>
      </c>
      <c r="L179" s="6">
        <v>176</v>
      </c>
      <c r="M179" s="6">
        <v>37</v>
      </c>
      <c r="N179" s="6">
        <v>30</v>
      </c>
      <c r="O179" s="7">
        <v>17</v>
      </c>
    </row>
    <row r="180" spans="1:15" x14ac:dyDescent="0.2">
      <c r="A180" s="9">
        <v>1.8124648465323112E+16</v>
      </c>
      <c r="B180" s="6" t="s">
        <v>1021</v>
      </c>
      <c r="C180" s="8" t="s">
        <v>1022</v>
      </c>
      <c r="D180" s="6" t="s">
        <v>187</v>
      </c>
      <c r="E180" s="12" t="s">
        <v>2273</v>
      </c>
      <c r="F180" s="11" t="s">
        <v>1859</v>
      </c>
      <c r="G180" s="13" t="s">
        <v>2021</v>
      </c>
      <c r="H180" s="6">
        <v>0</v>
      </c>
      <c r="I180" s="6" t="s">
        <v>2575</v>
      </c>
      <c r="J180" s="6">
        <v>6447</v>
      </c>
      <c r="K180" s="6">
        <v>229</v>
      </c>
      <c r="L180" s="6">
        <v>122</v>
      </c>
      <c r="M180" s="6">
        <v>1</v>
      </c>
      <c r="N180" s="6">
        <v>31</v>
      </c>
      <c r="O180" s="7">
        <v>10</v>
      </c>
    </row>
    <row r="181" spans="1:15" x14ac:dyDescent="0.2">
      <c r="A181" s="9">
        <v>1.8038851055553088E+16</v>
      </c>
      <c r="B181" s="6" t="s">
        <v>1905</v>
      </c>
      <c r="C181" s="8" t="s">
        <v>1906</v>
      </c>
      <c r="D181" s="6" t="s">
        <v>188</v>
      </c>
      <c r="E181" s="12" t="s">
        <v>1907</v>
      </c>
      <c r="F181" s="11" t="s">
        <v>1858</v>
      </c>
      <c r="G181" s="13">
        <v>0.41041666666666665</v>
      </c>
      <c r="H181" s="6">
        <v>0</v>
      </c>
      <c r="I181" s="6">
        <v>9948</v>
      </c>
      <c r="J181" s="6">
        <v>6442</v>
      </c>
      <c r="K181" s="6">
        <v>497</v>
      </c>
      <c r="L181" s="6">
        <v>32</v>
      </c>
      <c r="M181" s="6">
        <v>0</v>
      </c>
      <c r="N181" s="6">
        <v>23</v>
      </c>
      <c r="O181" s="7" t="s">
        <v>2575</v>
      </c>
    </row>
    <row r="182" spans="1:15" x14ac:dyDescent="0.2">
      <c r="A182" s="9" t="s">
        <v>1606</v>
      </c>
      <c r="B182" s="6" t="s">
        <v>42</v>
      </c>
      <c r="C182" s="6" t="s">
        <v>131</v>
      </c>
      <c r="D182" s="6" t="s">
        <v>187</v>
      </c>
      <c r="E182" s="12">
        <v>45720</v>
      </c>
      <c r="F182" s="11" t="s">
        <v>1863</v>
      </c>
      <c r="G182" s="13">
        <v>0.38541666666666669</v>
      </c>
      <c r="H182" s="6">
        <v>0</v>
      </c>
      <c r="I182" s="6">
        <v>8487</v>
      </c>
      <c r="J182" s="6">
        <v>6439</v>
      </c>
      <c r="K182" s="6">
        <v>234</v>
      </c>
      <c r="L182" s="6">
        <v>27</v>
      </c>
      <c r="M182" s="6">
        <v>2</v>
      </c>
      <c r="N182" s="6">
        <v>12</v>
      </c>
      <c r="O182" s="7">
        <v>2</v>
      </c>
    </row>
    <row r="183" spans="1:15" x14ac:dyDescent="0.2">
      <c r="A183" s="9">
        <v>1.797560671145917E+16</v>
      </c>
      <c r="B183" s="6" t="s">
        <v>1121</v>
      </c>
      <c r="C183" s="8" t="s">
        <v>1122</v>
      </c>
      <c r="D183" s="6" t="s">
        <v>188</v>
      </c>
      <c r="E183" s="12" t="s">
        <v>2333</v>
      </c>
      <c r="F183" s="11" t="s">
        <v>1858</v>
      </c>
      <c r="G183" s="13" t="s">
        <v>2336</v>
      </c>
      <c r="H183" s="6">
        <v>0</v>
      </c>
      <c r="I183" s="6" t="s">
        <v>2575</v>
      </c>
      <c r="J183" s="6">
        <v>6427</v>
      </c>
      <c r="K183" s="6">
        <v>215</v>
      </c>
      <c r="L183" s="6">
        <v>78</v>
      </c>
      <c r="M183" s="6">
        <v>13</v>
      </c>
      <c r="N183" s="6">
        <v>13</v>
      </c>
      <c r="O183" s="7">
        <v>3</v>
      </c>
    </row>
    <row r="184" spans="1:15" x14ac:dyDescent="0.2">
      <c r="A184" s="9" t="s">
        <v>1785</v>
      </c>
      <c r="B184" s="6" t="s">
        <v>435</v>
      </c>
      <c r="C184" s="6" t="s">
        <v>436</v>
      </c>
      <c r="D184" s="6" t="s">
        <v>188</v>
      </c>
      <c r="E184" s="12">
        <v>45491</v>
      </c>
      <c r="F184" s="11" t="s">
        <v>1861</v>
      </c>
      <c r="G184" s="13">
        <v>0.82916666666666672</v>
      </c>
      <c r="H184" s="6">
        <v>0</v>
      </c>
      <c r="I184" s="6">
        <v>9598</v>
      </c>
      <c r="J184" s="6">
        <v>6404</v>
      </c>
      <c r="K184" s="6">
        <v>516</v>
      </c>
      <c r="L184" s="6">
        <v>22</v>
      </c>
      <c r="M184" s="6">
        <v>22</v>
      </c>
      <c r="N184" s="6">
        <v>6</v>
      </c>
      <c r="O184" s="7">
        <v>2</v>
      </c>
    </row>
    <row r="185" spans="1:15" x14ac:dyDescent="0.2">
      <c r="A185" s="9" t="s">
        <v>1713</v>
      </c>
      <c r="B185" s="6" t="s">
        <v>291</v>
      </c>
      <c r="C185" s="6" t="s">
        <v>292</v>
      </c>
      <c r="D185" s="6" t="s">
        <v>187</v>
      </c>
      <c r="E185" s="12">
        <v>45603</v>
      </c>
      <c r="F185" s="11" t="s">
        <v>1861</v>
      </c>
      <c r="G185" s="13">
        <v>0.75</v>
      </c>
      <c r="H185" s="6">
        <v>0</v>
      </c>
      <c r="I185" s="6">
        <v>7668</v>
      </c>
      <c r="J185" s="6">
        <v>6404</v>
      </c>
      <c r="K185" s="6">
        <v>403</v>
      </c>
      <c r="L185" s="6">
        <v>46</v>
      </c>
      <c r="M185" s="6">
        <v>4</v>
      </c>
      <c r="N185" s="6">
        <v>14</v>
      </c>
      <c r="O185" s="7">
        <v>16</v>
      </c>
    </row>
    <row r="186" spans="1:15" x14ac:dyDescent="0.2">
      <c r="A186" s="9">
        <v>1.8014633152823752E+16</v>
      </c>
      <c r="B186" s="6" t="s">
        <v>1115</v>
      </c>
      <c r="C186" s="8" t="s">
        <v>1116</v>
      </c>
      <c r="D186" s="6" t="s">
        <v>187</v>
      </c>
      <c r="E186" s="12" t="s">
        <v>2330</v>
      </c>
      <c r="F186" s="11" t="s">
        <v>1863</v>
      </c>
      <c r="G186" s="13" t="s">
        <v>2332</v>
      </c>
      <c r="H186" s="6">
        <v>0</v>
      </c>
      <c r="I186" s="6" t="s">
        <v>2575</v>
      </c>
      <c r="J186" s="6">
        <v>6396</v>
      </c>
      <c r="K186" s="6">
        <v>237</v>
      </c>
      <c r="L186" s="6">
        <v>33</v>
      </c>
      <c r="M186" s="6">
        <v>1</v>
      </c>
      <c r="N186" s="6">
        <v>42</v>
      </c>
      <c r="O186" s="7">
        <v>2</v>
      </c>
    </row>
    <row r="187" spans="1:15" x14ac:dyDescent="0.2">
      <c r="A187" s="9" t="s">
        <v>1692</v>
      </c>
      <c r="B187" s="6" t="s">
        <v>250</v>
      </c>
      <c r="C187" s="6" t="s">
        <v>251</v>
      </c>
      <c r="D187" s="6" t="s">
        <v>187</v>
      </c>
      <c r="E187" s="12">
        <v>45622</v>
      </c>
      <c r="F187" s="11" t="s">
        <v>1863</v>
      </c>
      <c r="G187" s="13">
        <v>0.44861111111111113</v>
      </c>
      <c r="H187" s="6">
        <v>0</v>
      </c>
      <c r="I187" s="6">
        <v>8055</v>
      </c>
      <c r="J187" s="6">
        <v>6386</v>
      </c>
      <c r="K187" s="6">
        <v>199</v>
      </c>
      <c r="L187" s="6">
        <v>52</v>
      </c>
      <c r="M187" s="6">
        <v>14</v>
      </c>
      <c r="N187" s="6">
        <v>11</v>
      </c>
      <c r="O187" s="7" t="s">
        <v>2575</v>
      </c>
    </row>
    <row r="188" spans="1:15" x14ac:dyDescent="0.2">
      <c r="A188" s="9">
        <v>1.805026214267104E+16</v>
      </c>
      <c r="B188" s="6" t="s">
        <v>651</v>
      </c>
      <c r="C188" s="8" t="s">
        <v>652</v>
      </c>
      <c r="D188" s="6" t="s">
        <v>188</v>
      </c>
      <c r="E188" s="12" t="s">
        <v>2010</v>
      </c>
      <c r="F188" s="11" t="s">
        <v>1858</v>
      </c>
      <c r="G188" s="13" t="s">
        <v>1975</v>
      </c>
      <c r="H188" s="6">
        <v>0</v>
      </c>
      <c r="I188" s="6" t="s">
        <v>2575</v>
      </c>
      <c r="J188" s="6">
        <v>6327</v>
      </c>
      <c r="K188" s="6">
        <v>407</v>
      </c>
      <c r="L188" s="6">
        <v>87</v>
      </c>
      <c r="M188" s="6">
        <v>25</v>
      </c>
      <c r="N188" s="6">
        <v>20</v>
      </c>
      <c r="O188" s="7">
        <v>7</v>
      </c>
    </row>
    <row r="189" spans="1:15" x14ac:dyDescent="0.2">
      <c r="A189" s="9">
        <v>1.803313374461884E+16</v>
      </c>
      <c r="B189" s="6" t="s">
        <v>1153</v>
      </c>
      <c r="C189" s="8" t="s">
        <v>1154</v>
      </c>
      <c r="D189" s="6" t="s">
        <v>187</v>
      </c>
      <c r="E189" s="12" t="s">
        <v>2353</v>
      </c>
      <c r="F189" s="11" t="s">
        <v>1863</v>
      </c>
      <c r="G189" s="13" t="s">
        <v>2355</v>
      </c>
      <c r="H189" s="6">
        <v>0</v>
      </c>
      <c r="I189" s="6" t="s">
        <v>2575</v>
      </c>
      <c r="J189" s="6">
        <v>6327</v>
      </c>
      <c r="K189" s="6">
        <v>622</v>
      </c>
      <c r="L189" s="6">
        <v>84</v>
      </c>
      <c r="M189" s="6">
        <v>3</v>
      </c>
      <c r="N189" s="6">
        <v>37</v>
      </c>
      <c r="O189" s="7">
        <v>10</v>
      </c>
    </row>
    <row r="190" spans="1:15" x14ac:dyDescent="0.2">
      <c r="A190" s="9">
        <v>1.796741141650369E+16</v>
      </c>
      <c r="B190" s="6" t="s">
        <v>1193</v>
      </c>
      <c r="C190" s="8" t="s">
        <v>1194</v>
      </c>
      <c r="D190" s="6" t="s">
        <v>187</v>
      </c>
      <c r="E190" s="12" t="s">
        <v>2375</v>
      </c>
      <c r="F190" s="11" t="s">
        <v>1861</v>
      </c>
      <c r="G190" s="13" t="s">
        <v>2378</v>
      </c>
      <c r="H190" s="6">
        <v>0</v>
      </c>
      <c r="I190" s="6" t="s">
        <v>2575</v>
      </c>
      <c r="J190" s="6">
        <v>6323</v>
      </c>
      <c r="K190" s="6">
        <v>472</v>
      </c>
      <c r="L190" s="6">
        <v>75</v>
      </c>
      <c r="M190" s="6">
        <v>3</v>
      </c>
      <c r="N190" s="6">
        <v>38</v>
      </c>
      <c r="O190" s="7">
        <v>7</v>
      </c>
    </row>
    <row r="191" spans="1:15" x14ac:dyDescent="0.2">
      <c r="A191" s="9">
        <v>1.8038385494532008E+16</v>
      </c>
      <c r="B191" s="6" t="s">
        <v>1873</v>
      </c>
      <c r="C191" s="8" t="s">
        <v>1874</v>
      </c>
      <c r="D191" s="6" t="s">
        <v>187</v>
      </c>
      <c r="E191" s="12" t="s">
        <v>1875</v>
      </c>
      <c r="F191" s="11" t="s">
        <v>1860</v>
      </c>
      <c r="G191" s="13">
        <v>0.79166666666666663</v>
      </c>
      <c r="H191" s="6">
        <v>0</v>
      </c>
      <c r="I191" s="6">
        <v>8331</v>
      </c>
      <c r="J191" s="6">
        <v>6322</v>
      </c>
      <c r="K191" s="6">
        <v>210</v>
      </c>
      <c r="L191" s="6">
        <v>18</v>
      </c>
      <c r="M191" s="6">
        <v>5</v>
      </c>
      <c r="N191" s="6">
        <v>7</v>
      </c>
      <c r="O191" s="7" t="s">
        <v>2575</v>
      </c>
    </row>
    <row r="192" spans="1:15" x14ac:dyDescent="0.2">
      <c r="A192" s="9">
        <v>1.82797020491348E+16</v>
      </c>
      <c r="B192" s="6" t="s">
        <v>1567</v>
      </c>
      <c r="C192" s="8" t="s">
        <v>1568</v>
      </c>
      <c r="D192" s="6" t="s">
        <v>187</v>
      </c>
      <c r="E192" s="12" t="s">
        <v>2434</v>
      </c>
      <c r="F192" s="11" t="s">
        <v>1863</v>
      </c>
      <c r="G192" s="13" t="s">
        <v>2568</v>
      </c>
      <c r="H192" s="6">
        <v>0</v>
      </c>
      <c r="I192" s="6" t="s">
        <v>2575</v>
      </c>
      <c r="J192" s="6">
        <v>6310</v>
      </c>
      <c r="K192" s="6">
        <v>631</v>
      </c>
      <c r="L192" s="6">
        <v>45</v>
      </c>
      <c r="M192" s="6">
        <v>13</v>
      </c>
      <c r="N192" s="6">
        <v>24</v>
      </c>
      <c r="O192" s="7">
        <v>11</v>
      </c>
    </row>
    <row r="193" spans="1:15" x14ac:dyDescent="0.2">
      <c r="A193" s="9">
        <v>1.797728193221666E+16</v>
      </c>
      <c r="B193" s="6" t="s">
        <v>1467</v>
      </c>
      <c r="C193" s="8" t="s">
        <v>1468</v>
      </c>
      <c r="D193" s="6" t="s">
        <v>187</v>
      </c>
      <c r="E193" s="12" t="s">
        <v>2517</v>
      </c>
      <c r="F193" s="11" t="s">
        <v>1860</v>
      </c>
      <c r="G193" s="13" t="s">
        <v>2519</v>
      </c>
      <c r="H193" s="6">
        <v>0</v>
      </c>
      <c r="I193" s="6" t="s">
        <v>2575</v>
      </c>
      <c r="J193" s="6">
        <v>6260</v>
      </c>
      <c r="K193" s="6">
        <v>429</v>
      </c>
      <c r="L193" s="6">
        <v>98</v>
      </c>
      <c r="M193" s="6">
        <v>17</v>
      </c>
      <c r="N193" s="6">
        <v>18</v>
      </c>
      <c r="O193" s="7">
        <v>6</v>
      </c>
    </row>
    <row r="194" spans="1:15" x14ac:dyDescent="0.2">
      <c r="A194" s="9" t="s">
        <v>1743</v>
      </c>
      <c r="B194" s="6" t="s">
        <v>351</v>
      </c>
      <c r="C194" s="6" t="s">
        <v>352</v>
      </c>
      <c r="D194" s="6" t="s">
        <v>187</v>
      </c>
      <c r="E194" s="12">
        <v>45576</v>
      </c>
      <c r="F194" s="11" t="s">
        <v>1860</v>
      </c>
      <c r="G194" s="13">
        <v>0.44305555555555554</v>
      </c>
      <c r="H194" s="6">
        <v>0</v>
      </c>
      <c r="I194" s="6">
        <v>8016</v>
      </c>
      <c r="J194" s="6">
        <v>6253</v>
      </c>
      <c r="K194" s="6">
        <v>192</v>
      </c>
      <c r="L194" s="6">
        <v>50</v>
      </c>
      <c r="M194" s="6">
        <v>7</v>
      </c>
      <c r="N194" s="6">
        <v>10</v>
      </c>
      <c r="O194" s="7">
        <v>2</v>
      </c>
    </row>
    <row r="195" spans="1:15" x14ac:dyDescent="0.2">
      <c r="A195" s="9">
        <v>1.801956807784726E+16</v>
      </c>
      <c r="B195" s="6" t="s">
        <v>1151</v>
      </c>
      <c r="C195" s="8" t="s">
        <v>1152</v>
      </c>
      <c r="D195" s="6" t="s">
        <v>187</v>
      </c>
      <c r="E195" s="12" t="s">
        <v>2353</v>
      </c>
      <c r="F195" s="11" t="s">
        <v>1863</v>
      </c>
      <c r="G195" s="13" t="s">
        <v>2354</v>
      </c>
      <c r="H195" s="6">
        <v>0</v>
      </c>
      <c r="I195" s="6" t="s">
        <v>2575</v>
      </c>
      <c r="J195" s="6">
        <v>6233</v>
      </c>
      <c r="K195" s="6">
        <v>336</v>
      </c>
      <c r="L195" s="6">
        <v>98</v>
      </c>
      <c r="M195" s="6">
        <v>14</v>
      </c>
      <c r="N195" s="6">
        <v>25</v>
      </c>
      <c r="O195" s="7">
        <v>13</v>
      </c>
    </row>
    <row r="196" spans="1:15" x14ac:dyDescent="0.2">
      <c r="A196" s="9">
        <v>1.78698412830077E+16</v>
      </c>
      <c r="B196" s="6" t="s">
        <v>1137</v>
      </c>
      <c r="C196" s="8" t="s">
        <v>1138</v>
      </c>
      <c r="D196" s="6" t="s">
        <v>187</v>
      </c>
      <c r="E196" s="12" t="s">
        <v>2344</v>
      </c>
      <c r="F196" s="11" t="s">
        <v>1860</v>
      </c>
      <c r="G196" s="13" t="s">
        <v>2346</v>
      </c>
      <c r="H196" s="6">
        <v>0</v>
      </c>
      <c r="I196" s="6" t="s">
        <v>2575</v>
      </c>
      <c r="J196" s="6">
        <v>6216</v>
      </c>
      <c r="K196" s="6">
        <v>988</v>
      </c>
      <c r="L196" s="6">
        <v>345</v>
      </c>
      <c r="M196" s="6">
        <v>9</v>
      </c>
      <c r="N196" s="6">
        <v>45</v>
      </c>
      <c r="O196" s="7">
        <v>7</v>
      </c>
    </row>
    <row r="197" spans="1:15" x14ac:dyDescent="0.2">
      <c r="A197" s="9">
        <v>1.799030400519909E+16</v>
      </c>
      <c r="B197" s="6" t="s">
        <v>1357</v>
      </c>
      <c r="C197" s="8" t="s">
        <v>1358</v>
      </c>
      <c r="D197" s="6" t="s">
        <v>188</v>
      </c>
      <c r="E197" s="12" t="s">
        <v>2469</v>
      </c>
      <c r="F197" s="11" t="s">
        <v>1859</v>
      </c>
      <c r="G197" s="13" t="s">
        <v>2213</v>
      </c>
      <c r="H197" s="6">
        <v>0</v>
      </c>
      <c r="I197" s="6" t="s">
        <v>2575</v>
      </c>
      <c r="J197" s="6">
        <v>6206</v>
      </c>
      <c r="K197" s="6">
        <v>456</v>
      </c>
      <c r="L197" s="6">
        <v>100</v>
      </c>
      <c r="M197" s="6">
        <v>41</v>
      </c>
      <c r="N197" s="6">
        <v>75</v>
      </c>
      <c r="O197" s="7">
        <v>9</v>
      </c>
    </row>
    <row r="198" spans="1:15" x14ac:dyDescent="0.2">
      <c r="A198" s="9">
        <v>1.78479249781047E+16</v>
      </c>
      <c r="B198" s="6" t="s">
        <v>1037</v>
      </c>
      <c r="C198" s="8" t="s">
        <v>1038</v>
      </c>
      <c r="D198" s="6" t="s">
        <v>188</v>
      </c>
      <c r="E198" s="12" t="s">
        <v>2283</v>
      </c>
      <c r="F198" s="11" t="s">
        <v>1860</v>
      </c>
      <c r="G198" s="13" t="s">
        <v>2284</v>
      </c>
      <c r="H198" s="6">
        <v>0</v>
      </c>
      <c r="I198" s="6" t="s">
        <v>2575</v>
      </c>
      <c r="J198" s="6">
        <v>6179</v>
      </c>
      <c r="K198" s="6">
        <v>310</v>
      </c>
      <c r="L198" s="6">
        <v>113</v>
      </c>
      <c r="M198" s="6">
        <v>6</v>
      </c>
      <c r="N198" s="6">
        <v>35</v>
      </c>
      <c r="O198" s="7">
        <v>4</v>
      </c>
    </row>
    <row r="199" spans="1:15" x14ac:dyDescent="0.2">
      <c r="A199" s="9" t="s">
        <v>1711</v>
      </c>
      <c r="B199" s="6" t="s">
        <v>287</v>
      </c>
      <c r="C199" s="6" t="s">
        <v>288</v>
      </c>
      <c r="D199" s="6" t="s">
        <v>189</v>
      </c>
      <c r="E199" s="12">
        <v>45605</v>
      </c>
      <c r="F199" s="11" t="s">
        <v>1859</v>
      </c>
      <c r="G199" s="13">
        <v>0.40625</v>
      </c>
      <c r="H199" s="6">
        <v>60</v>
      </c>
      <c r="I199" s="6">
        <v>7679</v>
      </c>
      <c r="J199" s="6">
        <v>6144</v>
      </c>
      <c r="K199" s="6">
        <v>368</v>
      </c>
      <c r="L199" s="6">
        <v>103</v>
      </c>
      <c r="M199" s="6">
        <v>15</v>
      </c>
      <c r="N199" s="6">
        <v>16</v>
      </c>
      <c r="O199" s="7">
        <v>26</v>
      </c>
    </row>
    <row r="200" spans="1:15" x14ac:dyDescent="0.2">
      <c r="A200" s="9" t="s">
        <v>1616</v>
      </c>
      <c r="B200" s="6" t="s">
        <v>52</v>
      </c>
      <c r="C200" s="6" t="s">
        <v>141</v>
      </c>
      <c r="D200" s="6" t="s">
        <v>189</v>
      </c>
      <c r="E200" s="12">
        <v>45711</v>
      </c>
      <c r="F200" s="11" t="s">
        <v>1864</v>
      </c>
      <c r="G200" s="13">
        <v>0.81319444444444444</v>
      </c>
      <c r="H200" s="6">
        <v>60</v>
      </c>
      <c r="I200" s="6">
        <v>8989</v>
      </c>
      <c r="J200" s="6">
        <v>6135</v>
      </c>
      <c r="K200" s="6">
        <v>342</v>
      </c>
      <c r="L200" s="6">
        <v>79</v>
      </c>
      <c r="M200" s="6">
        <v>9</v>
      </c>
      <c r="N200" s="6">
        <v>39</v>
      </c>
      <c r="O200" s="7">
        <v>26</v>
      </c>
    </row>
    <row r="201" spans="1:15" x14ac:dyDescent="0.2">
      <c r="A201" s="9">
        <v>1.802144967765304E+16</v>
      </c>
      <c r="B201" s="6" t="s">
        <v>1411</v>
      </c>
      <c r="C201" s="8" t="s">
        <v>1412</v>
      </c>
      <c r="D201" s="6" t="s">
        <v>187</v>
      </c>
      <c r="E201" s="12" t="s">
        <v>2491</v>
      </c>
      <c r="F201" s="11" t="s">
        <v>1863</v>
      </c>
      <c r="G201" s="13" t="s">
        <v>2492</v>
      </c>
      <c r="H201" s="6">
        <v>0</v>
      </c>
      <c r="I201" s="6" t="s">
        <v>2575</v>
      </c>
      <c r="J201" s="6">
        <v>6097</v>
      </c>
      <c r="K201" s="6">
        <v>458</v>
      </c>
      <c r="L201" s="6">
        <v>126</v>
      </c>
      <c r="M201" s="6">
        <v>6</v>
      </c>
      <c r="N201" s="6">
        <v>94</v>
      </c>
      <c r="O201" s="7">
        <v>26</v>
      </c>
    </row>
    <row r="202" spans="1:15" x14ac:dyDescent="0.2">
      <c r="A202" s="9">
        <v>1.8019266856712472E+16</v>
      </c>
      <c r="B202" s="6" t="s">
        <v>1459</v>
      </c>
      <c r="C202" s="8" t="s">
        <v>1460</v>
      </c>
      <c r="D202" s="6" t="s">
        <v>187</v>
      </c>
      <c r="E202" s="12" t="s">
        <v>2514</v>
      </c>
      <c r="F202" s="11" t="s">
        <v>1863</v>
      </c>
      <c r="G202" s="13" t="s">
        <v>2340</v>
      </c>
      <c r="H202" s="6">
        <v>0</v>
      </c>
      <c r="I202" s="6" t="s">
        <v>2575</v>
      </c>
      <c r="J202" s="6">
        <v>6087</v>
      </c>
      <c r="K202" s="6">
        <v>723</v>
      </c>
      <c r="L202" s="6">
        <v>36</v>
      </c>
      <c r="M202" s="6">
        <v>18</v>
      </c>
      <c r="N202" s="6">
        <v>4</v>
      </c>
      <c r="O202" s="7">
        <v>5</v>
      </c>
    </row>
    <row r="203" spans="1:15" x14ac:dyDescent="0.2">
      <c r="A203" s="9">
        <v>1.801460171295482E+16</v>
      </c>
      <c r="B203" s="6" t="s">
        <v>1057</v>
      </c>
      <c r="C203" s="8" t="s">
        <v>1058</v>
      </c>
      <c r="D203" s="6" t="s">
        <v>187</v>
      </c>
      <c r="E203" s="12" t="s">
        <v>2296</v>
      </c>
      <c r="F203" s="11" t="s">
        <v>1862</v>
      </c>
      <c r="G203" s="13" t="s">
        <v>2297</v>
      </c>
      <c r="H203" s="6">
        <v>0</v>
      </c>
      <c r="I203" s="6" t="s">
        <v>2575</v>
      </c>
      <c r="J203" s="6">
        <v>6078</v>
      </c>
      <c r="K203" s="6">
        <v>487</v>
      </c>
      <c r="L203" s="6">
        <v>63</v>
      </c>
      <c r="M203" s="6">
        <v>4</v>
      </c>
      <c r="N203" s="6">
        <v>21</v>
      </c>
      <c r="O203" s="7" t="s">
        <v>2575</v>
      </c>
    </row>
    <row r="204" spans="1:15" x14ac:dyDescent="0.2">
      <c r="A204" s="9">
        <v>1.79922523855142E+16</v>
      </c>
      <c r="B204" s="6" t="s">
        <v>1205</v>
      </c>
      <c r="C204" s="8" t="s">
        <v>1206</v>
      </c>
      <c r="D204" s="6" t="s">
        <v>188</v>
      </c>
      <c r="E204" s="12" t="s">
        <v>2384</v>
      </c>
      <c r="F204" s="11" t="s">
        <v>1858</v>
      </c>
      <c r="G204" s="13" t="s">
        <v>2385</v>
      </c>
      <c r="H204" s="6">
        <v>0</v>
      </c>
      <c r="I204" s="6" t="s">
        <v>2575</v>
      </c>
      <c r="J204" s="6">
        <v>6059</v>
      </c>
      <c r="K204" s="6">
        <v>370</v>
      </c>
      <c r="L204" s="6">
        <v>106</v>
      </c>
      <c r="M204" s="6">
        <v>7</v>
      </c>
      <c r="N204" s="6">
        <v>30</v>
      </c>
      <c r="O204" s="7" t="s">
        <v>2575</v>
      </c>
    </row>
    <row r="205" spans="1:15" x14ac:dyDescent="0.2">
      <c r="A205" s="9">
        <v>1.795853969367374E+16</v>
      </c>
      <c r="B205" s="6" t="s">
        <v>1147</v>
      </c>
      <c r="C205" s="8" t="s">
        <v>1148</v>
      </c>
      <c r="D205" s="6" t="s">
        <v>187</v>
      </c>
      <c r="E205" s="12" t="s">
        <v>2349</v>
      </c>
      <c r="F205" s="11" t="s">
        <v>1862</v>
      </c>
      <c r="G205" s="13" t="s">
        <v>2351</v>
      </c>
      <c r="H205" s="6">
        <v>0</v>
      </c>
      <c r="I205" s="6" t="s">
        <v>2575</v>
      </c>
      <c r="J205" s="6">
        <v>6055</v>
      </c>
      <c r="K205" s="6">
        <v>757</v>
      </c>
      <c r="L205" s="6">
        <v>71</v>
      </c>
      <c r="M205" s="6">
        <v>11</v>
      </c>
      <c r="N205" s="6">
        <v>17</v>
      </c>
      <c r="O205" s="7">
        <v>2</v>
      </c>
    </row>
    <row r="206" spans="1:15" x14ac:dyDescent="0.2">
      <c r="A206" s="9" t="s">
        <v>1700</v>
      </c>
      <c r="B206" s="6" t="s">
        <v>265</v>
      </c>
      <c r="C206" s="6" t="s">
        <v>266</v>
      </c>
      <c r="D206" s="6" t="s">
        <v>187</v>
      </c>
      <c r="E206" s="12">
        <v>45614</v>
      </c>
      <c r="F206" s="11" t="s">
        <v>1858</v>
      </c>
      <c r="G206" s="13">
        <v>0.77152777777777781</v>
      </c>
      <c r="H206" s="6">
        <v>0</v>
      </c>
      <c r="I206" s="6">
        <v>8202</v>
      </c>
      <c r="J206" s="6">
        <v>6053</v>
      </c>
      <c r="K206" s="6">
        <v>369</v>
      </c>
      <c r="L206" s="6">
        <v>102</v>
      </c>
      <c r="M206" s="6">
        <v>1</v>
      </c>
      <c r="N206" s="6">
        <v>24</v>
      </c>
      <c r="O206" s="7">
        <v>4</v>
      </c>
    </row>
    <row r="207" spans="1:15" x14ac:dyDescent="0.2">
      <c r="A207" s="9" t="s">
        <v>1664</v>
      </c>
      <c r="B207" s="6" t="s">
        <v>194</v>
      </c>
      <c r="C207" s="6" t="s">
        <v>195</v>
      </c>
      <c r="D207" s="6" t="s">
        <v>188</v>
      </c>
      <c r="E207" s="12">
        <v>45652</v>
      </c>
      <c r="F207" s="11" t="s">
        <v>1861</v>
      </c>
      <c r="G207" s="13">
        <v>0.77430555555555558</v>
      </c>
      <c r="H207" s="6">
        <v>0</v>
      </c>
      <c r="I207" s="6">
        <v>9187</v>
      </c>
      <c r="J207" s="6">
        <v>6039</v>
      </c>
      <c r="K207" s="6">
        <v>240</v>
      </c>
      <c r="L207" s="6">
        <v>48</v>
      </c>
      <c r="M207" s="6">
        <v>1</v>
      </c>
      <c r="N207" s="6">
        <v>68</v>
      </c>
      <c r="O207" s="7">
        <v>3</v>
      </c>
    </row>
    <row r="208" spans="1:15" x14ac:dyDescent="0.2">
      <c r="A208" s="9">
        <v>1.793296608579938E+16</v>
      </c>
      <c r="B208" s="6" t="s">
        <v>947</v>
      </c>
      <c r="C208" s="8" t="s">
        <v>948</v>
      </c>
      <c r="D208" s="6" t="s">
        <v>187</v>
      </c>
      <c r="E208" s="12" t="s">
        <v>2221</v>
      </c>
      <c r="F208" s="11" t="s">
        <v>1861</v>
      </c>
      <c r="G208" s="13" t="s">
        <v>2222</v>
      </c>
      <c r="H208" s="6">
        <v>0</v>
      </c>
      <c r="I208" s="6" t="s">
        <v>2575</v>
      </c>
      <c r="J208" s="6">
        <v>5995</v>
      </c>
      <c r="K208" s="6">
        <v>539</v>
      </c>
      <c r="L208" s="6">
        <v>42</v>
      </c>
      <c r="M208" s="6">
        <v>4</v>
      </c>
      <c r="N208" s="6">
        <v>14</v>
      </c>
      <c r="O208" s="7">
        <v>2</v>
      </c>
    </row>
    <row r="209" spans="1:15" x14ac:dyDescent="0.2">
      <c r="A209" s="9">
        <v>1.799129563724854E+16</v>
      </c>
      <c r="B209" s="6" t="s">
        <v>1041</v>
      </c>
      <c r="C209" s="8" t="s">
        <v>1042</v>
      </c>
      <c r="D209" s="6" t="s">
        <v>187</v>
      </c>
      <c r="E209" s="12" t="s">
        <v>2286</v>
      </c>
      <c r="F209" s="11" t="s">
        <v>1862</v>
      </c>
      <c r="G209" s="13" t="s">
        <v>1988</v>
      </c>
      <c r="H209" s="6">
        <v>0</v>
      </c>
      <c r="I209" s="6" t="s">
        <v>2575</v>
      </c>
      <c r="J209" s="6">
        <v>5979</v>
      </c>
      <c r="K209" s="6">
        <v>558</v>
      </c>
      <c r="L209" s="6">
        <v>11</v>
      </c>
      <c r="M209" s="6">
        <v>4</v>
      </c>
      <c r="N209" s="6">
        <v>4</v>
      </c>
      <c r="O209" s="7" t="s">
        <v>2575</v>
      </c>
    </row>
    <row r="210" spans="1:15" x14ac:dyDescent="0.2">
      <c r="A210" s="9">
        <v>1.801435932769223E+16</v>
      </c>
      <c r="B210" s="6" t="s">
        <v>1471</v>
      </c>
      <c r="C210" s="8" t="s">
        <v>1472</v>
      </c>
      <c r="D210" s="6" t="s">
        <v>187</v>
      </c>
      <c r="E210" s="12" t="s">
        <v>2520</v>
      </c>
      <c r="F210" s="11" t="s">
        <v>1861</v>
      </c>
      <c r="G210" s="13" t="s">
        <v>2402</v>
      </c>
      <c r="H210" s="6">
        <v>0</v>
      </c>
      <c r="I210" s="6" t="s">
        <v>2575</v>
      </c>
      <c r="J210" s="6">
        <v>5955</v>
      </c>
      <c r="K210" s="6">
        <v>534</v>
      </c>
      <c r="L210" s="6">
        <v>53</v>
      </c>
      <c r="M210" s="6">
        <v>9</v>
      </c>
      <c r="N210" s="6">
        <v>18</v>
      </c>
      <c r="O210" s="7">
        <v>7</v>
      </c>
    </row>
    <row r="211" spans="1:15" x14ac:dyDescent="0.2">
      <c r="A211" s="9">
        <v>1.793359443565912E+16</v>
      </c>
      <c r="B211" s="6" t="s">
        <v>1209</v>
      </c>
      <c r="C211" s="8" t="s">
        <v>1210</v>
      </c>
      <c r="D211" s="6" t="s">
        <v>188</v>
      </c>
      <c r="E211" s="12" t="s">
        <v>2386</v>
      </c>
      <c r="F211" s="11" t="s">
        <v>1859</v>
      </c>
      <c r="G211" s="13" t="s">
        <v>2339</v>
      </c>
      <c r="H211" s="6">
        <v>0</v>
      </c>
      <c r="I211" s="6" t="s">
        <v>2575</v>
      </c>
      <c r="J211" s="6">
        <v>5952</v>
      </c>
      <c r="K211" s="6">
        <v>1389</v>
      </c>
      <c r="L211" s="6">
        <v>66</v>
      </c>
      <c r="M211" s="6">
        <v>9</v>
      </c>
      <c r="N211" s="6">
        <v>5</v>
      </c>
      <c r="O211" s="7">
        <v>2</v>
      </c>
    </row>
    <row r="212" spans="1:15" x14ac:dyDescent="0.2">
      <c r="A212" s="9">
        <v>1.8067687798422248E+16</v>
      </c>
      <c r="B212" s="6" t="s">
        <v>1363</v>
      </c>
      <c r="C212" s="8" t="s">
        <v>1364</v>
      </c>
      <c r="D212" s="6" t="s">
        <v>187</v>
      </c>
      <c r="E212" s="12" t="s">
        <v>2471</v>
      </c>
      <c r="F212" s="11" t="s">
        <v>1861</v>
      </c>
      <c r="G212" s="13" t="s">
        <v>2472</v>
      </c>
      <c r="H212" s="6">
        <v>0</v>
      </c>
      <c r="I212" s="6" t="s">
        <v>2575</v>
      </c>
      <c r="J212" s="6">
        <v>5936</v>
      </c>
      <c r="K212" s="6">
        <v>376</v>
      </c>
      <c r="L212" s="6">
        <v>33</v>
      </c>
      <c r="M212" s="6">
        <v>1</v>
      </c>
      <c r="N212" s="6">
        <v>17</v>
      </c>
      <c r="O212" s="7">
        <v>3</v>
      </c>
    </row>
    <row r="213" spans="1:15" x14ac:dyDescent="0.2">
      <c r="A213" s="9">
        <v>1.801178471310902E+16</v>
      </c>
      <c r="B213" s="6" t="s">
        <v>1011</v>
      </c>
      <c r="C213" s="8" t="s">
        <v>1012</v>
      </c>
      <c r="D213" s="6" t="s">
        <v>188</v>
      </c>
      <c r="E213" s="12" t="s">
        <v>2266</v>
      </c>
      <c r="F213" s="11" t="s">
        <v>1862</v>
      </c>
      <c r="G213" s="13" t="s">
        <v>2267</v>
      </c>
      <c r="H213" s="6">
        <v>0</v>
      </c>
      <c r="I213" s="6" t="s">
        <v>2575</v>
      </c>
      <c r="J213" s="6">
        <v>5921</v>
      </c>
      <c r="K213" s="6">
        <v>580</v>
      </c>
      <c r="L213" s="6">
        <v>38</v>
      </c>
      <c r="M213" s="6">
        <v>45</v>
      </c>
      <c r="N213" s="6">
        <v>13</v>
      </c>
      <c r="O213" s="7">
        <v>2</v>
      </c>
    </row>
    <row r="214" spans="1:15" x14ac:dyDescent="0.2">
      <c r="A214" s="9">
        <v>1.80937896764268E+16</v>
      </c>
      <c r="B214" s="6" t="s">
        <v>665</v>
      </c>
      <c r="C214" s="8" t="s">
        <v>666</v>
      </c>
      <c r="D214" s="6" t="s">
        <v>189</v>
      </c>
      <c r="E214" s="12" t="s">
        <v>2016</v>
      </c>
      <c r="F214" s="11" t="s">
        <v>1862</v>
      </c>
      <c r="G214" s="13" t="s">
        <v>2019</v>
      </c>
      <c r="H214" s="6">
        <v>55</v>
      </c>
      <c r="I214" s="6" t="s">
        <v>2575</v>
      </c>
      <c r="J214" s="6">
        <v>5900</v>
      </c>
      <c r="K214" s="6">
        <v>320</v>
      </c>
      <c r="L214" s="6">
        <v>82</v>
      </c>
      <c r="M214" s="6">
        <v>6</v>
      </c>
      <c r="N214" s="6">
        <v>20</v>
      </c>
      <c r="O214" s="7">
        <v>13</v>
      </c>
    </row>
    <row r="215" spans="1:15" x14ac:dyDescent="0.2">
      <c r="A215" s="9" t="s">
        <v>1673</v>
      </c>
      <c r="B215" s="6" t="s">
        <v>212</v>
      </c>
      <c r="C215" s="6" t="s">
        <v>213</v>
      </c>
      <c r="D215" s="6" t="s">
        <v>187</v>
      </c>
      <c r="E215" s="12">
        <v>45639</v>
      </c>
      <c r="F215" s="11" t="s">
        <v>1860</v>
      </c>
      <c r="G215" s="13">
        <v>0.40694444444444444</v>
      </c>
      <c r="H215" s="6">
        <v>0</v>
      </c>
      <c r="I215" s="6">
        <v>6946</v>
      </c>
      <c r="J215" s="6">
        <v>5891</v>
      </c>
      <c r="K215" s="6">
        <v>358</v>
      </c>
      <c r="L215" s="6">
        <v>93</v>
      </c>
      <c r="M215" s="6">
        <v>8</v>
      </c>
      <c r="N215" s="6">
        <v>48</v>
      </c>
      <c r="O215" s="7">
        <v>35</v>
      </c>
    </row>
    <row r="216" spans="1:15" x14ac:dyDescent="0.2">
      <c r="A216" s="9" t="s">
        <v>1688</v>
      </c>
      <c r="B216" s="6" t="s">
        <v>242</v>
      </c>
      <c r="C216" s="6" t="s">
        <v>243</v>
      </c>
      <c r="D216" s="6" t="s">
        <v>187</v>
      </c>
      <c r="E216" s="12">
        <v>45626</v>
      </c>
      <c r="F216" s="11" t="s">
        <v>1859</v>
      </c>
      <c r="G216" s="13">
        <v>0.4375</v>
      </c>
      <c r="H216" s="6">
        <v>0</v>
      </c>
      <c r="I216" s="6">
        <v>8104</v>
      </c>
      <c r="J216" s="6">
        <v>5885</v>
      </c>
      <c r="K216" s="6">
        <v>291</v>
      </c>
      <c r="L216" s="6">
        <v>25</v>
      </c>
      <c r="M216" s="6">
        <v>7</v>
      </c>
      <c r="N216" s="6">
        <v>20</v>
      </c>
      <c r="O216" s="7">
        <v>2</v>
      </c>
    </row>
    <row r="217" spans="1:15" x14ac:dyDescent="0.2">
      <c r="A217" s="9" t="s">
        <v>1577</v>
      </c>
      <c r="B217" s="6" t="s">
        <v>13</v>
      </c>
      <c r="C217" s="6" t="s">
        <v>102</v>
      </c>
      <c r="D217" s="6" t="s">
        <v>189</v>
      </c>
      <c r="E217" s="12">
        <v>45744</v>
      </c>
      <c r="F217" s="11" t="s">
        <v>1860</v>
      </c>
      <c r="G217" s="13">
        <v>0.80486111111111114</v>
      </c>
      <c r="H217" s="6">
        <v>60</v>
      </c>
      <c r="I217" s="6">
        <v>8740</v>
      </c>
      <c r="J217" s="6">
        <v>5860</v>
      </c>
      <c r="K217" s="6">
        <v>221</v>
      </c>
      <c r="L217" s="6">
        <v>7</v>
      </c>
      <c r="M217" s="6">
        <v>8</v>
      </c>
      <c r="N217" s="6">
        <v>21</v>
      </c>
      <c r="O217" s="7">
        <v>2</v>
      </c>
    </row>
    <row r="218" spans="1:15" x14ac:dyDescent="0.2">
      <c r="A218" s="9">
        <v>1.8369322561125088E+16</v>
      </c>
      <c r="B218" s="6" t="s">
        <v>1893</v>
      </c>
      <c r="C218" s="8" t="s">
        <v>1894</v>
      </c>
      <c r="D218" s="6" t="s">
        <v>187</v>
      </c>
      <c r="E218" s="12" t="s">
        <v>1895</v>
      </c>
      <c r="F218" s="11" t="s">
        <v>1859</v>
      </c>
      <c r="G218" s="13">
        <v>0.45069444444444445</v>
      </c>
      <c r="H218" s="6">
        <v>0</v>
      </c>
      <c r="I218" s="6">
        <v>7571</v>
      </c>
      <c r="J218" s="6">
        <v>5850</v>
      </c>
      <c r="K218" s="6">
        <v>111</v>
      </c>
      <c r="L218" s="6">
        <v>8</v>
      </c>
      <c r="M218" s="6">
        <v>13</v>
      </c>
      <c r="N218" s="6">
        <v>10</v>
      </c>
      <c r="O218" s="7" t="s">
        <v>2575</v>
      </c>
    </row>
    <row r="219" spans="1:15" x14ac:dyDescent="0.2">
      <c r="A219" s="9">
        <v>1.807353637941218E+16</v>
      </c>
      <c r="B219" s="6" t="s">
        <v>1269</v>
      </c>
      <c r="C219" s="8" t="s">
        <v>1270</v>
      </c>
      <c r="D219" s="6" t="s">
        <v>187</v>
      </c>
      <c r="E219" s="12" t="s">
        <v>2419</v>
      </c>
      <c r="F219" s="11" t="s">
        <v>1862</v>
      </c>
      <c r="G219" s="13" t="s">
        <v>2422</v>
      </c>
      <c r="H219" s="6">
        <v>0</v>
      </c>
      <c r="I219" s="6" t="s">
        <v>2575</v>
      </c>
      <c r="J219" s="6">
        <v>5836</v>
      </c>
      <c r="K219" s="6">
        <v>602</v>
      </c>
      <c r="L219" s="6">
        <v>201</v>
      </c>
      <c r="M219" s="6">
        <v>3</v>
      </c>
      <c r="N219" s="6">
        <v>42</v>
      </c>
      <c r="O219" s="7">
        <v>5</v>
      </c>
    </row>
    <row r="220" spans="1:15" x14ac:dyDescent="0.2">
      <c r="A220" s="9" t="s">
        <v>1662</v>
      </c>
      <c r="B220" s="6" t="s">
        <v>190</v>
      </c>
      <c r="C220" s="6" t="s">
        <v>191</v>
      </c>
      <c r="D220" s="6" t="s">
        <v>187</v>
      </c>
      <c r="E220" s="12">
        <v>45656</v>
      </c>
      <c r="F220" s="11" t="s">
        <v>1858</v>
      </c>
      <c r="G220" s="13">
        <v>0.35069444444444442</v>
      </c>
      <c r="H220" s="6">
        <v>0</v>
      </c>
      <c r="I220" s="6">
        <v>7063</v>
      </c>
      <c r="J220" s="6">
        <v>5830</v>
      </c>
      <c r="K220" s="6">
        <v>220</v>
      </c>
      <c r="L220" s="6">
        <v>12</v>
      </c>
      <c r="M220" s="6">
        <v>0</v>
      </c>
      <c r="N220" s="6">
        <v>6</v>
      </c>
      <c r="O220" s="7" t="s">
        <v>2575</v>
      </c>
    </row>
    <row r="221" spans="1:15" x14ac:dyDescent="0.2">
      <c r="A221" s="9">
        <v>1.800035230381108E+16</v>
      </c>
      <c r="B221" s="6" t="s">
        <v>1563</v>
      </c>
      <c r="C221" s="8" t="s">
        <v>1564</v>
      </c>
      <c r="D221" s="6" t="s">
        <v>187</v>
      </c>
      <c r="E221" s="12" t="s">
        <v>2567</v>
      </c>
      <c r="F221" s="11" t="s">
        <v>1858</v>
      </c>
      <c r="G221" s="13" t="s">
        <v>2468</v>
      </c>
      <c r="H221" s="6">
        <v>0</v>
      </c>
      <c r="I221" s="6" t="s">
        <v>2575</v>
      </c>
      <c r="J221" s="6">
        <v>5822</v>
      </c>
      <c r="K221" s="6">
        <v>380</v>
      </c>
      <c r="L221" s="6">
        <v>12</v>
      </c>
      <c r="M221" s="6">
        <v>9</v>
      </c>
      <c r="N221" s="6">
        <v>13</v>
      </c>
      <c r="O221" s="7">
        <v>7</v>
      </c>
    </row>
    <row r="222" spans="1:15" x14ac:dyDescent="0.2">
      <c r="A222" s="9" t="s">
        <v>1740</v>
      </c>
      <c r="B222" s="6" t="s">
        <v>345</v>
      </c>
      <c r="C222" s="6" t="s">
        <v>346</v>
      </c>
      <c r="D222" s="6" t="s">
        <v>187</v>
      </c>
      <c r="E222" s="12">
        <v>45580</v>
      </c>
      <c r="F222" s="11" t="s">
        <v>1863</v>
      </c>
      <c r="G222" s="13">
        <v>0.7993055555555556</v>
      </c>
      <c r="H222" s="6">
        <v>0</v>
      </c>
      <c r="I222" s="6">
        <v>7409</v>
      </c>
      <c r="J222" s="6">
        <v>5821</v>
      </c>
      <c r="K222" s="6">
        <v>431</v>
      </c>
      <c r="L222" s="6">
        <v>20</v>
      </c>
      <c r="M222" s="6">
        <v>4</v>
      </c>
      <c r="N222" s="6">
        <v>8</v>
      </c>
      <c r="O222" s="7" t="s">
        <v>2575</v>
      </c>
    </row>
    <row r="223" spans="1:15" x14ac:dyDescent="0.2">
      <c r="A223" s="9">
        <v>1.841621049404864E+16</v>
      </c>
      <c r="B223" s="6" t="s">
        <v>889</v>
      </c>
      <c r="C223" s="8" t="s">
        <v>890</v>
      </c>
      <c r="D223" s="6" t="s">
        <v>187</v>
      </c>
      <c r="E223" s="12" t="s">
        <v>2181</v>
      </c>
      <c r="F223" s="11" t="s">
        <v>1863</v>
      </c>
      <c r="G223" s="13" t="s">
        <v>2183</v>
      </c>
      <c r="H223" s="6">
        <v>0</v>
      </c>
      <c r="I223" s="6" t="s">
        <v>2575</v>
      </c>
      <c r="J223" s="6">
        <v>5793</v>
      </c>
      <c r="K223" s="6">
        <v>359</v>
      </c>
      <c r="L223" s="6">
        <v>104</v>
      </c>
      <c r="M223" s="6">
        <v>33</v>
      </c>
      <c r="N223" s="6">
        <v>15</v>
      </c>
      <c r="O223" s="7">
        <v>8</v>
      </c>
    </row>
    <row r="224" spans="1:15" x14ac:dyDescent="0.2">
      <c r="A224" s="9">
        <v>1.824428817720202E+16</v>
      </c>
      <c r="B224" s="6" t="s">
        <v>1409</v>
      </c>
      <c r="C224" s="8" t="s">
        <v>1410</v>
      </c>
      <c r="D224" s="6" t="s">
        <v>187</v>
      </c>
      <c r="E224" s="12" t="s">
        <v>2490</v>
      </c>
      <c r="F224" s="11" t="s">
        <v>1862</v>
      </c>
      <c r="G224" s="13" t="s">
        <v>1992</v>
      </c>
      <c r="H224" s="6">
        <v>0</v>
      </c>
      <c r="I224" s="6" t="s">
        <v>2575</v>
      </c>
      <c r="J224" s="6">
        <v>5791</v>
      </c>
      <c r="K224" s="6">
        <v>230</v>
      </c>
      <c r="L224" s="6">
        <v>43</v>
      </c>
      <c r="M224" s="6">
        <v>4</v>
      </c>
      <c r="N224" s="6">
        <v>18</v>
      </c>
      <c r="O224" s="7">
        <v>10</v>
      </c>
    </row>
    <row r="225" spans="1:15" x14ac:dyDescent="0.2">
      <c r="A225" s="9" t="s">
        <v>1644</v>
      </c>
      <c r="B225" s="6" t="s">
        <v>80</v>
      </c>
      <c r="C225" s="6" t="s">
        <v>169</v>
      </c>
      <c r="D225" s="6" t="s">
        <v>187</v>
      </c>
      <c r="E225" s="12">
        <v>45687</v>
      </c>
      <c r="F225" s="11" t="s">
        <v>1861</v>
      </c>
      <c r="G225" s="13">
        <v>0.78541666666666665</v>
      </c>
      <c r="H225" s="6">
        <v>0</v>
      </c>
      <c r="I225" s="6">
        <v>6911</v>
      </c>
      <c r="J225" s="6">
        <v>5744</v>
      </c>
      <c r="K225" s="6">
        <v>264</v>
      </c>
      <c r="L225" s="6">
        <v>23</v>
      </c>
      <c r="M225" s="6">
        <v>8</v>
      </c>
      <c r="N225" s="6">
        <v>10</v>
      </c>
      <c r="O225" s="7">
        <v>6</v>
      </c>
    </row>
    <row r="226" spans="1:15" x14ac:dyDescent="0.2">
      <c r="A226" s="9">
        <v>1.791902087081916E+16</v>
      </c>
      <c r="B226" s="6" t="s">
        <v>1087</v>
      </c>
      <c r="C226" s="8" t="s">
        <v>1088</v>
      </c>
      <c r="D226" s="6" t="s">
        <v>187</v>
      </c>
      <c r="E226" s="12" t="s">
        <v>2315</v>
      </c>
      <c r="F226" s="11" t="s">
        <v>1858</v>
      </c>
      <c r="G226" s="13" t="s">
        <v>2316</v>
      </c>
      <c r="H226" s="6">
        <v>0</v>
      </c>
      <c r="I226" s="6" t="s">
        <v>2575</v>
      </c>
      <c r="J226" s="6">
        <v>5742</v>
      </c>
      <c r="K226" s="6">
        <v>246</v>
      </c>
      <c r="L226" s="6">
        <v>45</v>
      </c>
      <c r="M226" s="6">
        <v>1</v>
      </c>
      <c r="N226" s="6">
        <v>18</v>
      </c>
      <c r="O226" s="7">
        <v>2</v>
      </c>
    </row>
    <row r="227" spans="1:15" x14ac:dyDescent="0.2">
      <c r="A227" s="9">
        <v>1.797841710542745E+16</v>
      </c>
      <c r="B227" s="6" t="s">
        <v>1071</v>
      </c>
      <c r="C227" s="8" t="s">
        <v>1072</v>
      </c>
      <c r="D227" s="6" t="s">
        <v>187</v>
      </c>
      <c r="E227" s="12" t="s">
        <v>2305</v>
      </c>
      <c r="F227" s="11" t="s">
        <v>1860</v>
      </c>
      <c r="G227" s="13" t="s">
        <v>2307</v>
      </c>
      <c r="H227" s="6">
        <v>0</v>
      </c>
      <c r="I227" s="6" t="s">
        <v>2575</v>
      </c>
      <c r="J227" s="6">
        <v>5742</v>
      </c>
      <c r="K227" s="6">
        <v>233</v>
      </c>
      <c r="L227" s="6">
        <v>18</v>
      </c>
      <c r="M227" s="6">
        <v>10</v>
      </c>
      <c r="N227" s="6">
        <v>7</v>
      </c>
      <c r="O227" s="7" t="s">
        <v>2575</v>
      </c>
    </row>
    <row r="228" spans="1:15" x14ac:dyDescent="0.2">
      <c r="A228" s="9">
        <v>1.806644845079532E+16</v>
      </c>
      <c r="B228" s="6" t="s">
        <v>1920</v>
      </c>
      <c r="C228" s="8" t="s">
        <v>1921</v>
      </c>
      <c r="D228" s="6" t="s">
        <v>189</v>
      </c>
      <c r="E228" s="12" t="s">
        <v>1919</v>
      </c>
      <c r="F228" s="11" t="s">
        <v>1862</v>
      </c>
      <c r="G228" s="13">
        <v>0.83333333333333337</v>
      </c>
      <c r="H228" s="6">
        <v>36</v>
      </c>
      <c r="I228" s="6">
        <v>9920</v>
      </c>
      <c r="J228" s="6">
        <v>5730</v>
      </c>
      <c r="K228" s="6">
        <v>382</v>
      </c>
      <c r="L228" s="6">
        <v>75</v>
      </c>
      <c r="M228" s="6">
        <v>3</v>
      </c>
      <c r="N228" s="6">
        <v>19</v>
      </c>
      <c r="O228" s="7">
        <v>4</v>
      </c>
    </row>
    <row r="229" spans="1:15" x14ac:dyDescent="0.2">
      <c r="A229" s="9">
        <v>1.784659389617098E+16</v>
      </c>
      <c r="B229" s="6" t="s">
        <v>855</v>
      </c>
      <c r="C229" s="8" t="s">
        <v>856</v>
      </c>
      <c r="D229" s="6" t="s">
        <v>187</v>
      </c>
      <c r="E229" s="12" t="s">
        <v>2161</v>
      </c>
      <c r="F229" s="11" t="s">
        <v>1858</v>
      </c>
      <c r="G229" s="13" t="s">
        <v>2162</v>
      </c>
      <c r="H229" s="6">
        <v>0</v>
      </c>
      <c r="I229" s="6" t="s">
        <v>2575</v>
      </c>
      <c r="J229" s="6">
        <v>5709</v>
      </c>
      <c r="K229" s="6">
        <v>441</v>
      </c>
      <c r="L229" s="6">
        <v>61</v>
      </c>
      <c r="M229" s="6">
        <v>20</v>
      </c>
      <c r="N229" s="6">
        <v>18</v>
      </c>
      <c r="O229" s="7">
        <v>1</v>
      </c>
    </row>
    <row r="230" spans="1:15" x14ac:dyDescent="0.2">
      <c r="A230" s="9" t="s">
        <v>1854</v>
      </c>
      <c r="B230" s="6" t="s">
        <v>573</v>
      </c>
      <c r="C230" s="6" t="s">
        <v>574</v>
      </c>
      <c r="D230" s="6" t="s">
        <v>189</v>
      </c>
      <c r="E230" s="12">
        <v>45560</v>
      </c>
      <c r="F230" s="11" t="s">
        <v>1862</v>
      </c>
      <c r="G230" s="13">
        <v>0.77361111111111114</v>
      </c>
      <c r="H230" s="6">
        <v>47</v>
      </c>
      <c r="I230" s="6">
        <v>9181</v>
      </c>
      <c r="J230" s="6">
        <v>5706</v>
      </c>
      <c r="K230" s="6">
        <v>419</v>
      </c>
      <c r="L230" s="6">
        <v>25</v>
      </c>
      <c r="M230" s="6">
        <v>13</v>
      </c>
      <c r="N230" s="6">
        <v>8</v>
      </c>
      <c r="O230" s="7">
        <v>8</v>
      </c>
    </row>
    <row r="231" spans="1:15" x14ac:dyDescent="0.2">
      <c r="A231" s="9">
        <v>1.799878064911348E+16</v>
      </c>
      <c r="B231" s="6" t="s">
        <v>1313</v>
      </c>
      <c r="C231" s="8" t="s">
        <v>1314</v>
      </c>
      <c r="D231" s="6" t="s">
        <v>187</v>
      </c>
      <c r="E231" s="12" t="s">
        <v>2448</v>
      </c>
      <c r="F231" s="11" t="s">
        <v>1860</v>
      </c>
      <c r="G231" s="13" t="s">
        <v>2267</v>
      </c>
      <c r="H231" s="6">
        <v>0</v>
      </c>
      <c r="I231" s="6" t="s">
        <v>2575</v>
      </c>
      <c r="J231" s="6">
        <v>5705</v>
      </c>
      <c r="K231" s="6">
        <v>394</v>
      </c>
      <c r="L231" s="6">
        <v>101</v>
      </c>
      <c r="M231" s="6">
        <v>3</v>
      </c>
      <c r="N231" s="6">
        <v>15</v>
      </c>
      <c r="O231" s="7">
        <v>5</v>
      </c>
    </row>
    <row r="232" spans="1:15" x14ac:dyDescent="0.2">
      <c r="A232" s="9" t="s">
        <v>1831</v>
      </c>
      <c r="B232" s="6" t="s">
        <v>527</v>
      </c>
      <c r="C232" s="6" t="s">
        <v>528</v>
      </c>
      <c r="D232" s="6" t="s">
        <v>187</v>
      </c>
      <c r="E232" s="12">
        <v>45539</v>
      </c>
      <c r="F232" s="11" t="s">
        <v>1862</v>
      </c>
      <c r="G232" s="13">
        <v>0.43055555555555558</v>
      </c>
      <c r="H232" s="6">
        <v>0</v>
      </c>
      <c r="I232" s="6">
        <v>7232</v>
      </c>
      <c r="J232" s="6">
        <v>5699</v>
      </c>
      <c r="K232" s="6">
        <v>129</v>
      </c>
      <c r="L232" s="6">
        <v>9</v>
      </c>
      <c r="M232" s="6">
        <v>7</v>
      </c>
      <c r="N232" s="6">
        <v>2</v>
      </c>
      <c r="O232" s="7">
        <v>1</v>
      </c>
    </row>
    <row r="233" spans="1:15" x14ac:dyDescent="0.2">
      <c r="A233" s="9">
        <v>1.8318837043143832E+16</v>
      </c>
      <c r="B233" s="6" t="s">
        <v>921</v>
      </c>
      <c r="C233" s="8" t="s">
        <v>922</v>
      </c>
      <c r="D233" s="6" t="s">
        <v>187</v>
      </c>
      <c r="E233" s="12" t="s">
        <v>2202</v>
      </c>
      <c r="F233" s="11" t="s">
        <v>1858</v>
      </c>
      <c r="G233" s="13" t="s">
        <v>2203</v>
      </c>
      <c r="H233" s="6">
        <v>0</v>
      </c>
      <c r="I233" s="6" t="s">
        <v>2575</v>
      </c>
      <c r="J233" s="6">
        <v>5694</v>
      </c>
      <c r="K233" s="6">
        <v>605</v>
      </c>
      <c r="L233" s="6">
        <v>88</v>
      </c>
      <c r="M233" s="6">
        <v>5</v>
      </c>
      <c r="N233" s="6">
        <v>24</v>
      </c>
      <c r="O233" s="7">
        <v>4</v>
      </c>
    </row>
    <row r="234" spans="1:15" x14ac:dyDescent="0.2">
      <c r="A234" s="9" t="s">
        <v>1846</v>
      </c>
      <c r="B234" s="6" t="s">
        <v>557</v>
      </c>
      <c r="C234" s="6" t="s">
        <v>558</v>
      </c>
      <c r="D234" s="6" t="s">
        <v>187</v>
      </c>
      <c r="E234" s="12">
        <v>45553</v>
      </c>
      <c r="F234" s="11" t="s">
        <v>1862</v>
      </c>
      <c r="G234" s="13">
        <v>0.43194444444444446</v>
      </c>
      <c r="H234" s="6">
        <v>0</v>
      </c>
      <c r="I234" s="6">
        <v>7627</v>
      </c>
      <c r="J234" s="6">
        <v>5680</v>
      </c>
      <c r="K234" s="6">
        <v>485</v>
      </c>
      <c r="L234" s="6">
        <v>43</v>
      </c>
      <c r="M234" s="6">
        <v>6</v>
      </c>
      <c r="N234" s="6">
        <v>4</v>
      </c>
      <c r="O234" s="7" t="s">
        <v>2575</v>
      </c>
    </row>
    <row r="235" spans="1:15" x14ac:dyDescent="0.2">
      <c r="A235" s="9">
        <v>1.789397084994619E+16</v>
      </c>
      <c r="B235" s="6" t="s">
        <v>1017</v>
      </c>
      <c r="C235" s="8" t="s">
        <v>1018</v>
      </c>
      <c r="D235" s="6" t="s">
        <v>187</v>
      </c>
      <c r="E235" s="12" t="s">
        <v>2269</v>
      </c>
      <c r="F235" s="11" t="s">
        <v>1863</v>
      </c>
      <c r="G235" s="13" t="s">
        <v>2270</v>
      </c>
      <c r="H235" s="6">
        <v>0</v>
      </c>
      <c r="I235" s="6" t="s">
        <v>2575</v>
      </c>
      <c r="J235" s="6">
        <v>5670</v>
      </c>
      <c r="K235" s="6">
        <v>218</v>
      </c>
      <c r="L235" s="6">
        <v>58</v>
      </c>
      <c r="M235" s="6">
        <v>8</v>
      </c>
      <c r="N235" s="6">
        <v>15</v>
      </c>
      <c r="O235" s="7" t="s">
        <v>2575</v>
      </c>
    </row>
    <row r="236" spans="1:15" x14ac:dyDescent="0.2">
      <c r="A236" s="9">
        <v>1.791670873207596E+16</v>
      </c>
      <c r="B236" s="6" t="s">
        <v>1881</v>
      </c>
      <c r="C236" s="8" t="s">
        <v>1882</v>
      </c>
      <c r="D236" s="6" t="s">
        <v>189</v>
      </c>
      <c r="E236" s="12" t="s">
        <v>1883</v>
      </c>
      <c r="F236" s="11" t="s">
        <v>1863</v>
      </c>
      <c r="G236" s="13">
        <v>0.38055555555555554</v>
      </c>
      <c r="H236" s="6">
        <v>61</v>
      </c>
      <c r="I236" s="6">
        <v>6984</v>
      </c>
      <c r="J236" s="6">
        <v>5652</v>
      </c>
      <c r="K236" s="6">
        <v>401</v>
      </c>
      <c r="L236" s="6">
        <v>48</v>
      </c>
      <c r="M236" s="6">
        <v>6</v>
      </c>
      <c r="N236" s="6">
        <v>18</v>
      </c>
      <c r="O236" s="7">
        <v>12</v>
      </c>
    </row>
    <row r="237" spans="1:15" x14ac:dyDescent="0.2">
      <c r="A237" s="9">
        <v>1.80154580989134E+16</v>
      </c>
      <c r="B237" s="6" t="s">
        <v>941</v>
      </c>
      <c r="C237" s="8" t="s">
        <v>942</v>
      </c>
      <c r="D237" s="6" t="s">
        <v>187</v>
      </c>
      <c r="E237" s="12" t="s">
        <v>2216</v>
      </c>
      <c r="F237" s="11" t="s">
        <v>1863</v>
      </c>
      <c r="G237" s="13" t="s">
        <v>2217</v>
      </c>
      <c r="H237" s="6">
        <v>0</v>
      </c>
      <c r="I237" s="6" t="s">
        <v>2575</v>
      </c>
      <c r="J237" s="6">
        <v>5632</v>
      </c>
      <c r="K237" s="6">
        <v>473</v>
      </c>
      <c r="L237" s="6">
        <v>66</v>
      </c>
      <c r="M237" s="6">
        <v>4</v>
      </c>
      <c r="N237" s="6">
        <v>15</v>
      </c>
      <c r="O237" s="7">
        <v>4</v>
      </c>
    </row>
    <row r="238" spans="1:15" x14ac:dyDescent="0.2">
      <c r="A238" s="9">
        <v>1.79970109012049E+16</v>
      </c>
      <c r="B238" s="6" t="s">
        <v>1227</v>
      </c>
      <c r="C238" s="8" t="s">
        <v>1228</v>
      </c>
      <c r="D238" s="6" t="s">
        <v>187</v>
      </c>
      <c r="E238" s="12" t="s">
        <v>2396</v>
      </c>
      <c r="F238" s="11" t="s">
        <v>1863</v>
      </c>
      <c r="G238" s="13" t="s">
        <v>1994</v>
      </c>
      <c r="H238" s="6">
        <v>0</v>
      </c>
      <c r="I238" s="6" t="s">
        <v>2575</v>
      </c>
      <c r="J238" s="6">
        <v>5628</v>
      </c>
      <c r="K238" s="6">
        <v>254</v>
      </c>
      <c r="L238" s="6">
        <v>28</v>
      </c>
      <c r="M238" s="6">
        <v>0</v>
      </c>
      <c r="N238" s="6">
        <v>19</v>
      </c>
      <c r="O238" s="7">
        <v>18</v>
      </c>
    </row>
    <row r="239" spans="1:15" x14ac:dyDescent="0.2">
      <c r="A239" s="9">
        <v>1.794381984299134E+16</v>
      </c>
      <c r="B239" s="6" t="s">
        <v>1934</v>
      </c>
      <c r="C239" s="8" t="s">
        <v>1935</v>
      </c>
      <c r="D239" s="6" t="s">
        <v>187</v>
      </c>
      <c r="E239" s="12" t="s">
        <v>1933</v>
      </c>
      <c r="F239" s="11" t="s">
        <v>1858</v>
      </c>
      <c r="G239" s="13">
        <v>0.82013888888888886</v>
      </c>
      <c r="H239" s="6">
        <v>0</v>
      </c>
      <c r="I239" s="6">
        <v>7241</v>
      </c>
      <c r="J239" s="6">
        <v>5627</v>
      </c>
      <c r="K239" s="6">
        <v>122</v>
      </c>
      <c r="L239" s="6">
        <v>6</v>
      </c>
      <c r="M239" s="6">
        <v>7</v>
      </c>
      <c r="N239" s="6">
        <v>1</v>
      </c>
      <c r="O239" s="7">
        <v>3</v>
      </c>
    </row>
    <row r="240" spans="1:15" x14ac:dyDescent="0.2">
      <c r="A240" s="9">
        <v>1.79880655586477E+16</v>
      </c>
      <c r="B240" s="6" t="s">
        <v>693</v>
      </c>
      <c r="C240" s="8" t="s">
        <v>694</v>
      </c>
      <c r="D240" s="6" t="s">
        <v>187</v>
      </c>
      <c r="E240" s="12" t="s">
        <v>2041</v>
      </c>
      <c r="F240" s="11" t="s">
        <v>1861</v>
      </c>
      <c r="G240" s="13" t="s">
        <v>2042</v>
      </c>
      <c r="H240" s="6">
        <v>0</v>
      </c>
      <c r="I240" s="6" t="s">
        <v>2575</v>
      </c>
      <c r="J240" s="6">
        <v>5609</v>
      </c>
      <c r="K240" s="6">
        <v>324</v>
      </c>
      <c r="L240" s="6">
        <v>68</v>
      </c>
      <c r="M240" s="6">
        <v>28</v>
      </c>
      <c r="N240" s="6">
        <v>11</v>
      </c>
      <c r="O240" s="7">
        <v>2</v>
      </c>
    </row>
    <row r="241" spans="1:15" x14ac:dyDescent="0.2">
      <c r="A241" s="9" t="s">
        <v>1777</v>
      </c>
      <c r="B241" s="6" t="s">
        <v>419</v>
      </c>
      <c r="C241" s="6" t="s">
        <v>420</v>
      </c>
      <c r="D241" s="6" t="s">
        <v>187</v>
      </c>
      <c r="E241" s="12">
        <v>45483</v>
      </c>
      <c r="F241" s="11" t="s">
        <v>1862</v>
      </c>
      <c r="G241" s="13">
        <v>0.43402777777777779</v>
      </c>
      <c r="H241" s="6">
        <v>0</v>
      </c>
      <c r="I241" s="6">
        <v>7028</v>
      </c>
      <c r="J241" s="6">
        <v>5589</v>
      </c>
      <c r="K241" s="6">
        <v>407</v>
      </c>
      <c r="L241" s="6">
        <v>57</v>
      </c>
      <c r="M241" s="6">
        <v>6</v>
      </c>
      <c r="N241" s="6">
        <v>14</v>
      </c>
      <c r="O241" s="7" t="s">
        <v>2575</v>
      </c>
    </row>
    <row r="242" spans="1:15" x14ac:dyDescent="0.2">
      <c r="A242" s="9" t="s">
        <v>1593</v>
      </c>
      <c r="B242" s="6" t="s">
        <v>29</v>
      </c>
      <c r="C242" s="6" t="s">
        <v>118</v>
      </c>
      <c r="D242" s="6" t="s">
        <v>187</v>
      </c>
      <c r="E242" s="12">
        <v>45729</v>
      </c>
      <c r="F242" s="11" t="s">
        <v>1861</v>
      </c>
      <c r="G242" s="13">
        <v>0.45624999999999999</v>
      </c>
      <c r="H242" s="6">
        <v>0</v>
      </c>
      <c r="I242" s="6">
        <v>7147</v>
      </c>
      <c r="J242" s="6">
        <v>5582</v>
      </c>
      <c r="K242" s="6">
        <v>203</v>
      </c>
      <c r="L242" s="6">
        <v>20</v>
      </c>
      <c r="M242" s="6">
        <v>1</v>
      </c>
      <c r="N242" s="6">
        <v>1</v>
      </c>
      <c r="O242" s="7">
        <v>2</v>
      </c>
    </row>
    <row r="243" spans="1:15" x14ac:dyDescent="0.2">
      <c r="A243" s="9">
        <v>1.787675496595312E+16</v>
      </c>
      <c r="B243" s="6" t="s">
        <v>1341</v>
      </c>
      <c r="C243" s="8" t="s">
        <v>1342</v>
      </c>
      <c r="D243" s="6" t="s">
        <v>189</v>
      </c>
      <c r="E243" s="12" t="s">
        <v>2461</v>
      </c>
      <c r="F243" s="11" t="s">
        <v>1861</v>
      </c>
      <c r="G243" s="13" t="s">
        <v>1980</v>
      </c>
      <c r="H243" s="6">
        <v>56</v>
      </c>
      <c r="I243" s="6" t="s">
        <v>2575</v>
      </c>
      <c r="J243" s="6">
        <v>5575</v>
      </c>
      <c r="K243" s="6">
        <v>127</v>
      </c>
      <c r="L243" s="6">
        <v>8</v>
      </c>
      <c r="M243" s="6">
        <v>1</v>
      </c>
      <c r="N243" s="6">
        <v>3</v>
      </c>
      <c r="O243" s="7">
        <v>23</v>
      </c>
    </row>
    <row r="244" spans="1:15" x14ac:dyDescent="0.2">
      <c r="A244" s="9" t="s">
        <v>1579</v>
      </c>
      <c r="B244" s="6" t="s">
        <v>15</v>
      </c>
      <c r="C244" s="6" t="s">
        <v>104</v>
      </c>
      <c r="D244" s="6" t="s">
        <v>187</v>
      </c>
      <c r="E244" s="12">
        <v>45743</v>
      </c>
      <c r="F244" s="11" t="s">
        <v>1861</v>
      </c>
      <c r="G244" s="13">
        <v>0.7993055555555556</v>
      </c>
      <c r="H244" s="6">
        <v>0</v>
      </c>
      <c r="I244" s="6">
        <v>7351</v>
      </c>
      <c r="J244" s="6">
        <v>5568</v>
      </c>
      <c r="K244" s="6">
        <v>141</v>
      </c>
      <c r="L244" s="6">
        <v>22</v>
      </c>
      <c r="M244" s="6">
        <v>0</v>
      </c>
      <c r="N244" s="6">
        <v>7</v>
      </c>
      <c r="O244" s="7">
        <v>4</v>
      </c>
    </row>
    <row r="245" spans="1:15" x14ac:dyDescent="0.2">
      <c r="A245" s="9" t="s">
        <v>1726</v>
      </c>
      <c r="B245" s="6" t="s">
        <v>317</v>
      </c>
      <c r="C245" s="6" t="s">
        <v>318</v>
      </c>
      <c r="D245" s="6" t="s">
        <v>187</v>
      </c>
      <c r="E245" s="12">
        <v>45593</v>
      </c>
      <c r="F245" s="11" t="s">
        <v>1858</v>
      </c>
      <c r="G245" s="13">
        <v>0.82708333333333328</v>
      </c>
      <c r="H245" s="6">
        <v>0</v>
      </c>
      <c r="I245" s="6">
        <v>6701</v>
      </c>
      <c r="J245" s="6">
        <v>5557</v>
      </c>
      <c r="K245" s="6">
        <v>344</v>
      </c>
      <c r="L245" s="6">
        <v>58</v>
      </c>
      <c r="M245" s="6">
        <v>3</v>
      </c>
      <c r="N245" s="6">
        <v>9</v>
      </c>
      <c r="O245" s="7">
        <v>2</v>
      </c>
    </row>
    <row r="246" spans="1:15" x14ac:dyDescent="0.2">
      <c r="A246" s="9" t="s">
        <v>1721</v>
      </c>
      <c r="B246" s="6" t="s">
        <v>307</v>
      </c>
      <c r="C246" s="6" t="s">
        <v>308</v>
      </c>
      <c r="D246" s="6" t="s">
        <v>187</v>
      </c>
      <c r="E246" s="12">
        <v>45600</v>
      </c>
      <c r="F246" s="11" t="s">
        <v>1858</v>
      </c>
      <c r="G246" s="13">
        <v>0.3923611111111111</v>
      </c>
      <c r="H246" s="6">
        <v>0</v>
      </c>
      <c r="I246" s="6">
        <v>6942</v>
      </c>
      <c r="J246" s="6">
        <v>5547</v>
      </c>
      <c r="K246" s="6">
        <v>114</v>
      </c>
      <c r="L246" s="6">
        <v>39</v>
      </c>
      <c r="M246" s="6">
        <v>8</v>
      </c>
      <c r="N246" s="6">
        <v>15</v>
      </c>
      <c r="O246" s="7" t="s">
        <v>2575</v>
      </c>
    </row>
    <row r="247" spans="1:15" x14ac:dyDescent="0.2">
      <c r="A247" s="9">
        <v>1.806534208344624E+16</v>
      </c>
      <c r="B247" s="6" t="s">
        <v>1199</v>
      </c>
      <c r="C247" s="8" t="s">
        <v>1200</v>
      </c>
      <c r="D247" s="6" t="s">
        <v>188</v>
      </c>
      <c r="E247" s="12" t="s">
        <v>2381</v>
      </c>
      <c r="F247" s="11" t="s">
        <v>1863</v>
      </c>
      <c r="G247" s="13" t="s">
        <v>2382</v>
      </c>
      <c r="H247" s="6">
        <v>0</v>
      </c>
      <c r="I247" s="6" t="s">
        <v>2575</v>
      </c>
      <c r="J247" s="6">
        <v>5540</v>
      </c>
      <c r="K247" s="6">
        <v>368</v>
      </c>
      <c r="L247" s="6">
        <v>63</v>
      </c>
      <c r="M247" s="6">
        <v>5</v>
      </c>
      <c r="N247" s="6">
        <v>20</v>
      </c>
      <c r="O247" s="7">
        <v>4</v>
      </c>
    </row>
    <row r="248" spans="1:15" x14ac:dyDescent="0.2">
      <c r="A248" s="9">
        <v>1.8080070637477328E+16</v>
      </c>
      <c r="B248" s="6" t="s">
        <v>663</v>
      </c>
      <c r="C248" s="8" t="s">
        <v>664</v>
      </c>
      <c r="D248" s="6" t="s">
        <v>187</v>
      </c>
      <c r="E248" s="12" t="s">
        <v>2016</v>
      </c>
      <c r="F248" s="11" t="s">
        <v>1862</v>
      </c>
      <c r="G248" s="13" t="s">
        <v>2018</v>
      </c>
      <c r="H248" s="6">
        <v>0</v>
      </c>
      <c r="I248" s="6" t="s">
        <v>2575</v>
      </c>
      <c r="J248" s="6">
        <v>5511</v>
      </c>
      <c r="K248" s="6">
        <v>213</v>
      </c>
      <c r="L248" s="6">
        <v>61</v>
      </c>
      <c r="M248" s="6">
        <v>20</v>
      </c>
      <c r="N248" s="6">
        <v>7</v>
      </c>
      <c r="O248" s="7">
        <v>1</v>
      </c>
    </row>
    <row r="249" spans="1:15" x14ac:dyDescent="0.2">
      <c r="A249" s="9">
        <v>1.83709759810328E+16</v>
      </c>
      <c r="B249" s="6" t="s">
        <v>1525</v>
      </c>
      <c r="C249" s="8" t="s">
        <v>1526</v>
      </c>
      <c r="D249" s="6" t="s">
        <v>188</v>
      </c>
      <c r="E249" s="12" t="s">
        <v>2552</v>
      </c>
      <c r="F249" s="11" t="s">
        <v>1861</v>
      </c>
      <c r="G249" s="13" t="s">
        <v>2443</v>
      </c>
      <c r="H249" s="6">
        <v>0</v>
      </c>
      <c r="I249" s="6" t="s">
        <v>2575</v>
      </c>
      <c r="J249" s="6">
        <v>5509</v>
      </c>
      <c r="K249" s="6">
        <v>391</v>
      </c>
      <c r="L249" s="6">
        <v>115</v>
      </c>
      <c r="M249" s="6">
        <v>25</v>
      </c>
      <c r="N249" s="6">
        <v>20</v>
      </c>
      <c r="O249" s="7">
        <v>4</v>
      </c>
    </row>
    <row r="250" spans="1:15" x14ac:dyDescent="0.2">
      <c r="A250" s="9">
        <v>1.788320722489278E+16</v>
      </c>
      <c r="B250" s="6" t="s">
        <v>1545</v>
      </c>
      <c r="C250" s="8" t="s">
        <v>1546</v>
      </c>
      <c r="D250" s="6" t="s">
        <v>188</v>
      </c>
      <c r="E250" s="12" t="s">
        <v>2558</v>
      </c>
      <c r="F250" s="11" t="s">
        <v>1862</v>
      </c>
      <c r="G250" s="13" t="s">
        <v>2151</v>
      </c>
      <c r="H250" s="6">
        <v>0</v>
      </c>
      <c r="I250" s="6" t="s">
        <v>2575</v>
      </c>
      <c r="J250" s="6">
        <v>5472</v>
      </c>
      <c r="K250" s="6">
        <v>661</v>
      </c>
      <c r="L250" s="6">
        <v>197</v>
      </c>
      <c r="M250" s="6">
        <v>2</v>
      </c>
      <c r="N250" s="6">
        <v>38</v>
      </c>
      <c r="O250" s="7">
        <v>22</v>
      </c>
    </row>
    <row r="251" spans="1:15" x14ac:dyDescent="0.2">
      <c r="A251" s="9">
        <v>1.789570386319015E+16</v>
      </c>
      <c r="B251" s="6" t="s">
        <v>1890</v>
      </c>
      <c r="C251" s="8" t="s">
        <v>1891</v>
      </c>
      <c r="D251" s="6" t="s">
        <v>187</v>
      </c>
      <c r="E251" s="12" t="s">
        <v>1892</v>
      </c>
      <c r="F251" s="11" t="s">
        <v>1860</v>
      </c>
      <c r="G251" s="13">
        <v>0.46805555555555556</v>
      </c>
      <c r="H251" s="6">
        <v>0</v>
      </c>
      <c r="I251" s="6">
        <v>7304</v>
      </c>
      <c r="J251" s="6">
        <v>5444</v>
      </c>
      <c r="K251" s="6">
        <v>58</v>
      </c>
      <c r="L251" s="6">
        <v>17</v>
      </c>
      <c r="M251" s="6">
        <v>5</v>
      </c>
      <c r="N251" s="6">
        <v>3</v>
      </c>
      <c r="O251" s="7">
        <v>1</v>
      </c>
    </row>
    <row r="252" spans="1:15" x14ac:dyDescent="0.2">
      <c r="A252" s="9" t="s">
        <v>1637</v>
      </c>
      <c r="B252" s="6" t="s">
        <v>73</v>
      </c>
      <c r="C252" s="6" t="s">
        <v>162</v>
      </c>
      <c r="D252" s="6" t="s">
        <v>187</v>
      </c>
      <c r="E252" s="12">
        <v>45692</v>
      </c>
      <c r="F252" s="11" t="s">
        <v>1863</v>
      </c>
      <c r="G252" s="13">
        <v>0.33333333333333331</v>
      </c>
      <c r="H252" s="6">
        <v>0</v>
      </c>
      <c r="I252" s="6">
        <v>6522</v>
      </c>
      <c r="J252" s="6">
        <v>5408</v>
      </c>
      <c r="K252" s="6">
        <v>102</v>
      </c>
      <c r="L252" s="6">
        <v>22</v>
      </c>
      <c r="M252" s="6">
        <v>26</v>
      </c>
      <c r="N252" s="6">
        <v>4</v>
      </c>
      <c r="O252" s="7">
        <v>1</v>
      </c>
    </row>
    <row r="253" spans="1:15" x14ac:dyDescent="0.2">
      <c r="A253" s="9" t="s">
        <v>1843</v>
      </c>
      <c r="B253" s="6" t="s">
        <v>551</v>
      </c>
      <c r="C253" s="6" t="s">
        <v>552</v>
      </c>
      <c r="D253" s="6" t="s">
        <v>187</v>
      </c>
      <c r="E253" s="12">
        <v>45551</v>
      </c>
      <c r="F253" s="11" t="s">
        <v>1858</v>
      </c>
      <c r="G253" s="13">
        <v>0.42569444444444443</v>
      </c>
      <c r="H253" s="6">
        <v>0</v>
      </c>
      <c r="I253" s="6">
        <v>6555</v>
      </c>
      <c r="J253" s="6">
        <v>5378</v>
      </c>
      <c r="K253" s="6">
        <v>416</v>
      </c>
      <c r="L253" s="6">
        <v>45</v>
      </c>
      <c r="M253" s="6">
        <v>0</v>
      </c>
      <c r="N253" s="6">
        <v>5</v>
      </c>
      <c r="O253" s="7">
        <v>2</v>
      </c>
    </row>
    <row r="254" spans="1:15" x14ac:dyDescent="0.2">
      <c r="A254" s="9">
        <v>1.8024193927618968E+16</v>
      </c>
      <c r="B254" s="6" t="s">
        <v>1413</v>
      </c>
      <c r="C254" s="8" t="s">
        <v>1414</v>
      </c>
      <c r="D254" s="6" t="s">
        <v>189</v>
      </c>
      <c r="E254" s="12" t="s">
        <v>2491</v>
      </c>
      <c r="F254" s="11" t="s">
        <v>1863</v>
      </c>
      <c r="G254" s="13" t="s">
        <v>2362</v>
      </c>
      <c r="H254" s="6">
        <v>52</v>
      </c>
      <c r="I254" s="6" t="s">
        <v>2575</v>
      </c>
      <c r="J254" s="6">
        <v>5373</v>
      </c>
      <c r="K254" s="6">
        <v>448</v>
      </c>
      <c r="L254" s="6">
        <v>37</v>
      </c>
      <c r="M254" s="6">
        <v>2</v>
      </c>
      <c r="N254" s="6">
        <v>10</v>
      </c>
      <c r="O254" s="7">
        <v>15</v>
      </c>
    </row>
    <row r="255" spans="1:15" x14ac:dyDescent="0.2">
      <c r="A255" s="9" t="s">
        <v>1632</v>
      </c>
      <c r="B255" s="6" t="s">
        <v>68</v>
      </c>
      <c r="C255" s="6" t="s">
        <v>157</v>
      </c>
      <c r="D255" s="6" t="s">
        <v>188</v>
      </c>
      <c r="E255" s="12">
        <v>45695</v>
      </c>
      <c r="F255" s="11" t="s">
        <v>1860</v>
      </c>
      <c r="G255" s="13">
        <v>0.80208333333333337</v>
      </c>
      <c r="H255" s="6">
        <v>0</v>
      </c>
      <c r="I255" s="6">
        <v>9651</v>
      </c>
      <c r="J255" s="6">
        <v>5372</v>
      </c>
      <c r="K255" s="6">
        <v>124</v>
      </c>
      <c r="L255" s="6">
        <v>73</v>
      </c>
      <c r="M255" s="6">
        <v>4</v>
      </c>
      <c r="N255" s="6">
        <v>11</v>
      </c>
      <c r="O255" s="7" t="s">
        <v>2575</v>
      </c>
    </row>
    <row r="256" spans="1:15" x14ac:dyDescent="0.2">
      <c r="A256" s="9" t="s">
        <v>1786</v>
      </c>
      <c r="B256" s="6" t="s">
        <v>437</v>
      </c>
      <c r="C256" s="6" t="s">
        <v>438</v>
      </c>
      <c r="D256" s="6" t="s">
        <v>187</v>
      </c>
      <c r="E256" s="12">
        <v>45492</v>
      </c>
      <c r="F256" s="11" t="s">
        <v>1860</v>
      </c>
      <c r="G256" s="13">
        <v>0.53888888888888886</v>
      </c>
      <c r="H256" s="6">
        <v>0</v>
      </c>
      <c r="I256" s="6">
        <v>6507</v>
      </c>
      <c r="J256" s="6">
        <v>5354</v>
      </c>
      <c r="K256" s="6">
        <v>308</v>
      </c>
      <c r="L256" s="6">
        <v>40</v>
      </c>
      <c r="M256" s="6">
        <v>6</v>
      </c>
      <c r="N256" s="6">
        <v>24</v>
      </c>
      <c r="O256" s="7">
        <v>3</v>
      </c>
    </row>
    <row r="257" spans="1:15" x14ac:dyDescent="0.2">
      <c r="A257" s="9" t="s">
        <v>1778</v>
      </c>
      <c r="B257" s="6" t="s">
        <v>421</v>
      </c>
      <c r="C257" s="6" t="s">
        <v>422</v>
      </c>
      <c r="D257" s="6" t="s">
        <v>187</v>
      </c>
      <c r="E257" s="12">
        <v>45483</v>
      </c>
      <c r="F257" s="11" t="s">
        <v>1862</v>
      </c>
      <c r="G257" s="13">
        <v>0.81388888888888888</v>
      </c>
      <c r="H257" s="6">
        <v>0</v>
      </c>
      <c r="I257" s="6">
        <v>6295</v>
      </c>
      <c r="J257" s="6">
        <v>5353</v>
      </c>
      <c r="K257" s="6">
        <v>245</v>
      </c>
      <c r="L257" s="6">
        <v>124</v>
      </c>
      <c r="M257" s="6">
        <v>3</v>
      </c>
      <c r="N257" s="6">
        <v>31</v>
      </c>
      <c r="O257" s="7">
        <v>7</v>
      </c>
    </row>
    <row r="258" spans="1:15" x14ac:dyDescent="0.2">
      <c r="A258" s="9">
        <v>1.799035836243837E+16</v>
      </c>
      <c r="B258" s="6" t="s">
        <v>809</v>
      </c>
      <c r="C258" s="8" t="s">
        <v>810</v>
      </c>
      <c r="D258" s="6" t="s">
        <v>187</v>
      </c>
      <c r="E258" s="12" t="s">
        <v>2128</v>
      </c>
      <c r="F258" s="11" t="s">
        <v>1863</v>
      </c>
      <c r="G258" s="13" t="s">
        <v>2021</v>
      </c>
      <c r="H258" s="6">
        <v>0</v>
      </c>
      <c r="I258" s="6" t="s">
        <v>2575</v>
      </c>
      <c r="J258" s="6">
        <v>5341</v>
      </c>
      <c r="K258" s="6">
        <v>1152</v>
      </c>
      <c r="L258" s="6">
        <v>139</v>
      </c>
      <c r="M258" s="6">
        <v>12</v>
      </c>
      <c r="N258" s="6">
        <v>35</v>
      </c>
      <c r="O258" s="7">
        <v>8</v>
      </c>
    </row>
    <row r="259" spans="1:15" x14ac:dyDescent="0.2">
      <c r="A259" s="9" t="s">
        <v>1667</v>
      </c>
      <c r="B259" s="6" t="s">
        <v>200</v>
      </c>
      <c r="C259" s="6" t="s">
        <v>201</v>
      </c>
      <c r="D259" s="6" t="s">
        <v>187</v>
      </c>
      <c r="E259" s="12">
        <v>45646</v>
      </c>
      <c r="F259" s="11" t="s">
        <v>1860</v>
      </c>
      <c r="G259" s="13">
        <v>0.79166666666666663</v>
      </c>
      <c r="H259" s="6">
        <v>0</v>
      </c>
      <c r="I259" s="6">
        <v>6736</v>
      </c>
      <c r="J259" s="6">
        <v>5337</v>
      </c>
      <c r="K259" s="6">
        <v>255</v>
      </c>
      <c r="L259" s="6">
        <v>16</v>
      </c>
      <c r="M259" s="6">
        <v>6</v>
      </c>
      <c r="N259" s="6">
        <v>8</v>
      </c>
      <c r="O259" s="7">
        <v>2</v>
      </c>
    </row>
    <row r="260" spans="1:15" x14ac:dyDescent="0.2">
      <c r="A260" s="9" t="s">
        <v>1756</v>
      </c>
      <c r="B260" s="6" t="s">
        <v>377</v>
      </c>
      <c r="C260" s="6" t="s">
        <v>378</v>
      </c>
      <c r="D260" s="6" t="s">
        <v>189</v>
      </c>
      <c r="E260" s="12">
        <v>45567</v>
      </c>
      <c r="F260" s="11" t="s">
        <v>1862</v>
      </c>
      <c r="G260" s="13">
        <v>0.85833333333333328</v>
      </c>
      <c r="H260" s="6">
        <v>44</v>
      </c>
      <c r="I260" s="6">
        <v>8235</v>
      </c>
      <c r="J260" s="6">
        <v>5336</v>
      </c>
      <c r="K260" s="6">
        <v>681</v>
      </c>
      <c r="L260" s="6">
        <v>30</v>
      </c>
      <c r="M260" s="6">
        <v>6</v>
      </c>
      <c r="N260" s="6">
        <v>2</v>
      </c>
      <c r="O260" s="7">
        <v>10</v>
      </c>
    </row>
    <row r="261" spans="1:15" x14ac:dyDescent="0.2">
      <c r="A261" s="9">
        <v>1.82947317731568E+16</v>
      </c>
      <c r="B261" s="6" t="s">
        <v>933</v>
      </c>
      <c r="C261" s="8" t="s">
        <v>934</v>
      </c>
      <c r="D261" s="6" t="s">
        <v>187</v>
      </c>
      <c r="E261" s="12" t="s">
        <v>2210</v>
      </c>
      <c r="F261" s="11" t="s">
        <v>1862</v>
      </c>
      <c r="G261" s="13" t="s">
        <v>2211</v>
      </c>
      <c r="H261" s="6">
        <v>0</v>
      </c>
      <c r="I261" s="6" t="s">
        <v>2575</v>
      </c>
      <c r="J261" s="6">
        <v>5332</v>
      </c>
      <c r="K261" s="6">
        <v>449</v>
      </c>
      <c r="L261" s="6">
        <v>29</v>
      </c>
      <c r="M261" s="6">
        <v>19</v>
      </c>
      <c r="N261" s="6">
        <v>5</v>
      </c>
      <c r="O261" s="7">
        <v>1</v>
      </c>
    </row>
    <row r="262" spans="1:15" x14ac:dyDescent="0.2">
      <c r="A262" s="9" t="s">
        <v>1799</v>
      </c>
      <c r="B262" s="6" t="s">
        <v>463</v>
      </c>
      <c r="C262" s="6" t="s">
        <v>464</v>
      </c>
      <c r="D262" s="6" t="s">
        <v>187</v>
      </c>
      <c r="E262" s="12">
        <v>45505</v>
      </c>
      <c r="F262" s="11" t="s">
        <v>1861</v>
      </c>
      <c r="G262" s="13">
        <v>0.38333333333333336</v>
      </c>
      <c r="H262" s="6">
        <v>0</v>
      </c>
      <c r="I262" s="6">
        <v>6669</v>
      </c>
      <c r="J262" s="6">
        <v>5330</v>
      </c>
      <c r="K262" s="6">
        <v>344</v>
      </c>
      <c r="L262" s="6">
        <v>47</v>
      </c>
      <c r="M262" s="6">
        <v>9</v>
      </c>
      <c r="N262" s="6">
        <v>21</v>
      </c>
      <c r="O262" s="7">
        <v>1</v>
      </c>
    </row>
    <row r="263" spans="1:15" x14ac:dyDescent="0.2">
      <c r="A263" s="9">
        <v>1.789206593390569E+16</v>
      </c>
      <c r="B263" s="6" t="s">
        <v>1307</v>
      </c>
      <c r="C263" s="8" t="s">
        <v>1308</v>
      </c>
      <c r="D263" s="6" t="s">
        <v>187</v>
      </c>
      <c r="E263" s="12" t="s">
        <v>2444</v>
      </c>
      <c r="F263" s="11" t="s">
        <v>1858</v>
      </c>
      <c r="G263" s="13" t="s">
        <v>2021</v>
      </c>
      <c r="H263" s="6">
        <v>0</v>
      </c>
      <c r="I263" s="6" t="s">
        <v>2575</v>
      </c>
      <c r="J263" s="6">
        <v>5319</v>
      </c>
      <c r="K263" s="6">
        <v>335</v>
      </c>
      <c r="L263" s="6">
        <v>48</v>
      </c>
      <c r="M263" s="6">
        <v>14</v>
      </c>
      <c r="N263" s="6">
        <v>13</v>
      </c>
      <c r="O263" s="7">
        <v>1</v>
      </c>
    </row>
    <row r="264" spans="1:15" x14ac:dyDescent="0.2">
      <c r="A264" s="9">
        <v>1.800213583724749E+16</v>
      </c>
      <c r="B264" s="6" t="s">
        <v>825</v>
      </c>
      <c r="C264" s="8" t="s">
        <v>826</v>
      </c>
      <c r="D264" s="6" t="s">
        <v>187</v>
      </c>
      <c r="E264" s="12" t="s">
        <v>2136</v>
      </c>
      <c r="F264" s="11" t="s">
        <v>1862</v>
      </c>
      <c r="G264" s="13" t="s">
        <v>2139</v>
      </c>
      <c r="H264" s="6">
        <v>0</v>
      </c>
      <c r="I264" s="6" t="s">
        <v>2575</v>
      </c>
      <c r="J264" s="6">
        <v>5304</v>
      </c>
      <c r="K264" s="6">
        <v>178</v>
      </c>
      <c r="L264" s="6">
        <v>95</v>
      </c>
      <c r="M264" s="6">
        <v>26</v>
      </c>
      <c r="N264" s="6">
        <v>4</v>
      </c>
      <c r="O264" s="7">
        <v>2</v>
      </c>
    </row>
    <row r="265" spans="1:15" x14ac:dyDescent="0.2">
      <c r="A265" s="9">
        <v>1.8332519953143112E+16</v>
      </c>
      <c r="B265" s="6" t="s">
        <v>681</v>
      </c>
      <c r="C265" s="8" t="s">
        <v>682</v>
      </c>
      <c r="D265" s="6" t="s">
        <v>187</v>
      </c>
      <c r="E265" s="12" t="s">
        <v>2029</v>
      </c>
      <c r="F265" s="11" t="s">
        <v>1861</v>
      </c>
      <c r="G265" s="13" t="s">
        <v>2031</v>
      </c>
      <c r="H265" s="6">
        <v>0</v>
      </c>
      <c r="I265" s="6" t="s">
        <v>2575</v>
      </c>
      <c r="J265" s="6">
        <v>5295</v>
      </c>
      <c r="K265" s="6">
        <v>382</v>
      </c>
      <c r="L265" s="6">
        <v>59</v>
      </c>
      <c r="M265" s="6">
        <v>2</v>
      </c>
      <c r="N265" s="6">
        <v>26</v>
      </c>
      <c r="O265" s="7" t="s">
        <v>2575</v>
      </c>
    </row>
    <row r="266" spans="1:15" x14ac:dyDescent="0.2">
      <c r="A266" s="9">
        <v>1.799692204694873E+16</v>
      </c>
      <c r="B266" s="6" t="s">
        <v>1569</v>
      </c>
      <c r="C266" s="8" t="s">
        <v>1570</v>
      </c>
      <c r="D266" s="6" t="s">
        <v>188</v>
      </c>
      <c r="E266" s="12" t="s">
        <v>2569</v>
      </c>
      <c r="F266" s="11" t="s">
        <v>1859</v>
      </c>
      <c r="G266" s="13" t="s">
        <v>2570</v>
      </c>
      <c r="H266" s="6">
        <v>0</v>
      </c>
      <c r="I266" s="6" t="s">
        <v>2575</v>
      </c>
      <c r="J266" s="6">
        <v>5288</v>
      </c>
      <c r="K266" s="6">
        <v>570</v>
      </c>
      <c r="L266" s="6">
        <v>60</v>
      </c>
      <c r="M266" s="6">
        <v>7</v>
      </c>
      <c r="N266" s="6">
        <v>57</v>
      </c>
      <c r="O266" s="7">
        <v>4</v>
      </c>
    </row>
    <row r="267" spans="1:15" x14ac:dyDescent="0.2">
      <c r="A267" s="9">
        <v>1.7979775895434E+16</v>
      </c>
      <c r="B267" s="6" t="s">
        <v>1039</v>
      </c>
      <c r="C267" s="8" t="s">
        <v>1040</v>
      </c>
      <c r="D267" s="6" t="s">
        <v>188</v>
      </c>
      <c r="E267" s="12" t="s">
        <v>2285</v>
      </c>
      <c r="F267" s="11" t="s">
        <v>1861</v>
      </c>
      <c r="G267" s="13" t="s">
        <v>1969</v>
      </c>
      <c r="H267" s="6">
        <v>0</v>
      </c>
      <c r="I267" s="6" t="s">
        <v>2575</v>
      </c>
      <c r="J267" s="6">
        <v>5279</v>
      </c>
      <c r="K267" s="6">
        <v>128</v>
      </c>
      <c r="L267" s="6">
        <v>19</v>
      </c>
      <c r="M267" s="6">
        <v>7</v>
      </c>
      <c r="N267" s="6">
        <v>18</v>
      </c>
      <c r="O267" s="7" t="s">
        <v>2575</v>
      </c>
    </row>
    <row r="268" spans="1:15" x14ac:dyDescent="0.2">
      <c r="A268" s="9">
        <v>1.784860689609156E+16</v>
      </c>
      <c r="B268" s="6" t="s">
        <v>1103</v>
      </c>
      <c r="C268" s="8" t="s">
        <v>1104</v>
      </c>
      <c r="D268" s="6" t="s">
        <v>187</v>
      </c>
      <c r="E268" s="12" t="s">
        <v>2326</v>
      </c>
      <c r="F268" s="11" t="s">
        <v>1862</v>
      </c>
      <c r="G268" s="13" t="s">
        <v>2327</v>
      </c>
      <c r="H268" s="6">
        <v>0</v>
      </c>
      <c r="I268" s="6" t="s">
        <v>2575</v>
      </c>
      <c r="J268" s="6">
        <v>5273</v>
      </c>
      <c r="K268" s="6">
        <v>154</v>
      </c>
      <c r="L268" s="6">
        <v>5</v>
      </c>
      <c r="M268" s="6">
        <v>12</v>
      </c>
      <c r="N268" s="6">
        <v>4</v>
      </c>
      <c r="O268" s="7" t="s">
        <v>2575</v>
      </c>
    </row>
    <row r="269" spans="1:15" x14ac:dyDescent="0.2">
      <c r="A269" s="9" t="s">
        <v>1707</v>
      </c>
      <c r="B269" s="6" t="s">
        <v>279</v>
      </c>
      <c r="C269" s="6" t="s">
        <v>280</v>
      </c>
      <c r="D269" s="6" t="s">
        <v>187</v>
      </c>
      <c r="E269" s="12">
        <v>45608</v>
      </c>
      <c r="F269" s="11" t="s">
        <v>1863</v>
      </c>
      <c r="G269" s="13">
        <v>0.43263888888888891</v>
      </c>
      <c r="H269" s="6">
        <v>0</v>
      </c>
      <c r="I269" s="6">
        <v>6629</v>
      </c>
      <c r="J269" s="6">
        <v>5271</v>
      </c>
      <c r="K269" s="6">
        <v>426</v>
      </c>
      <c r="L269" s="6">
        <v>71</v>
      </c>
      <c r="M269" s="6">
        <v>3</v>
      </c>
      <c r="N269" s="6">
        <v>13</v>
      </c>
      <c r="O269" s="7">
        <v>2</v>
      </c>
    </row>
    <row r="270" spans="1:15" x14ac:dyDescent="0.2">
      <c r="A270" s="9" t="s">
        <v>1627</v>
      </c>
      <c r="B270" s="6" t="s">
        <v>63</v>
      </c>
      <c r="C270" s="6" t="s">
        <v>152</v>
      </c>
      <c r="D270" s="6" t="s">
        <v>187</v>
      </c>
      <c r="E270" s="12">
        <v>45701</v>
      </c>
      <c r="F270" s="11" t="s">
        <v>1861</v>
      </c>
      <c r="G270" s="13">
        <v>0.33541666666666664</v>
      </c>
      <c r="H270" s="6">
        <v>0</v>
      </c>
      <c r="I270" s="6">
        <v>6557</v>
      </c>
      <c r="J270" s="6">
        <v>5257</v>
      </c>
      <c r="K270" s="6">
        <v>399</v>
      </c>
      <c r="L270" s="6">
        <v>31</v>
      </c>
      <c r="M270" s="6">
        <v>4</v>
      </c>
      <c r="N270" s="6">
        <v>5</v>
      </c>
      <c r="O270" s="7">
        <v>1</v>
      </c>
    </row>
    <row r="271" spans="1:15" x14ac:dyDescent="0.2">
      <c r="A271" s="9" t="s">
        <v>1597</v>
      </c>
      <c r="B271" s="6" t="s">
        <v>33</v>
      </c>
      <c r="C271" s="6" t="s">
        <v>122</v>
      </c>
      <c r="D271" s="6" t="s">
        <v>188</v>
      </c>
      <c r="E271" s="12">
        <v>45726</v>
      </c>
      <c r="F271" s="11" t="s">
        <v>1858</v>
      </c>
      <c r="G271" s="13">
        <v>0.82291666666666663</v>
      </c>
      <c r="H271" s="6">
        <v>0</v>
      </c>
      <c r="I271" s="6">
        <v>7271</v>
      </c>
      <c r="J271" s="6">
        <v>5249</v>
      </c>
      <c r="K271" s="6">
        <v>521</v>
      </c>
      <c r="L271" s="6">
        <v>13</v>
      </c>
      <c r="M271" s="6">
        <v>18</v>
      </c>
      <c r="N271" s="6">
        <v>3</v>
      </c>
      <c r="O271" s="7">
        <v>3</v>
      </c>
    </row>
    <row r="272" spans="1:15" x14ac:dyDescent="0.2">
      <c r="A272" s="9">
        <v>1.790377874690035E+16</v>
      </c>
      <c r="B272" s="6" t="s">
        <v>1045</v>
      </c>
      <c r="C272" s="8" t="s">
        <v>1046</v>
      </c>
      <c r="D272" s="6" t="s">
        <v>187</v>
      </c>
      <c r="E272" s="12" t="s">
        <v>2288</v>
      </c>
      <c r="F272" s="11" t="s">
        <v>1863</v>
      </c>
      <c r="G272" s="13" t="s">
        <v>2289</v>
      </c>
      <c r="H272" s="6">
        <v>0</v>
      </c>
      <c r="I272" s="6" t="s">
        <v>2575</v>
      </c>
      <c r="J272" s="6">
        <v>5240</v>
      </c>
      <c r="K272" s="6">
        <v>338</v>
      </c>
      <c r="L272" s="6">
        <v>41</v>
      </c>
      <c r="M272" s="6">
        <v>1</v>
      </c>
      <c r="N272" s="6">
        <v>13</v>
      </c>
      <c r="O272" s="7">
        <v>1</v>
      </c>
    </row>
    <row r="273" spans="1:15" x14ac:dyDescent="0.2">
      <c r="A273" s="9">
        <v>1.805077592555236E+16</v>
      </c>
      <c r="B273" s="6" t="s">
        <v>991</v>
      </c>
      <c r="C273" s="8" t="s">
        <v>992</v>
      </c>
      <c r="D273" s="6" t="s">
        <v>187</v>
      </c>
      <c r="E273" s="12" t="s">
        <v>2253</v>
      </c>
      <c r="F273" s="11" t="s">
        <v>1860</v>
      </c>
      <c r="G273" s="13" t="s">
        <v>2198</v>
      </c>
      <c r="H273" s="6">
        <v>0</v>
      </c>
      <c r="I273" s="6" t="s">
        <v>2575</v>
      </c>
      <c r="J273" s="6">
        <v>5234</v>
      </c>
      <c r="K273" s="6">
        <v>172</v>
      </c>
      <c r="L273" s="6">
        <v>28</v>
      </c>
      <c r="M273" s="6">
        <v>18</v>
      </c>
      <c r="N273" s="6">
        <v>9</v>
      </c>
      <c r="O273" s="7">
        <v>1</v>
      </c>
    </row>
    <row r="274" spans="1:15" x14ac:dyDescent="0.2">
      <c r="A274" s="9">
        <v>1.82315653482403E+16</v>
      </c>
      <c r="B274" s="6" t="s">
        <v>1287</v>
      </c>
      <c r="C274" s="8" t="s">
        <v>1288</v>
      </c>
      <c r="D274" s="6" t="s">
        <v>187</v>
      </c>
      <c r="E274" s="12" t="s">
        <v>2436</v>
      </c>
      <c r="F274" s="11" t="s">
        <v>1859</v>
      </c>
      <c r="G274" s="13" t="s">
        <v>2437</v>
      </c>
      <c r="H274" s="6">
        <v>0</v>
      </c>
      <c r="I274" s="6" t="s">
        <v>2575</v>
      </c>
      <c r="J274" s="6">
        <v>5233</v>
      </c>
      <c r="K274" s="6">
        <v>275</v>
      </c>
      <c r="L274" s="6">
        <v>72</v>
      </c>
      <c r="M274" s="6">
        <v>6</v>
      </c>
      <c r="N274" s="6">
        <v>14</v>
      </c>
      <c r="O274" s="7">
        <v>1</v>
      </c>
    </row>
    <row r="275" spans="1:15" x14ac:dyDescent="0.2">
      <c r="A275" s="9">
        <v>1.798859639334702E+16</v>
      </c>
      <c r="B275" s="6" t="s">
        <v>1271</v>
      </c>
      <c r="C275" s="8" t="s">
        <v>1272</v>
      </c>
      <c r="D275" s="6" t="s">
        <v>188</v>
      </c>
      <c r="E275" s="12" t="s">
        <v>2423</v>
      </c>
      <c r="F275" s="11" t="s">
        <v>1863</v>
      </c>
      <c r="G275" s="13" t="s">
        <v>2424</v>
      </c>
      <c r="H275" s="6">
        <v>0</v>
      </c>
      <c r="I275" s="6" t="s">
        <v>2575</v>
      </c>
      <c r="J275" s="6">
        <v>5213</v>
      </c>
      <c r="K275" s="6">
        <v>617</v>
      </c>
      <c r="L275" s="6">
        <v>48</v>
      </c>
      <c r="M275" s="6">
        <v>1</v>
      </c>
      <c r="N275" s="6">
        <v>119</v>
      </c>
      <c r="O275" s="7">
        <v>3</v>
      </c>
    </row>
    <row r="276" spans="1:15" x14ac:dyDescent="0.2">
      <c r="A276" s="9">
        <v>1.818162335828816E+16</v>
      </c>
      <c r="B276" s="6" t="s">
        <v>785</v>
      </c>
      <c r="C276" s="8" t="s">
        <v>786</v>
      </c>
      <c r="D276" s="6" t="s">
        <v>187</v>
      </c>
      <c r="E276" s="12" t="s">
        <v>2106</v>
      </c>
      <c r="F276" s="11" t="s">
        <v>1862</v>
      </c>
      <c r="G276" s="13" t="s">
        <v>2109</v>
      </c>
      <c r="H276" s="6">
        <v>0</v>
      </c>
      <c r="I276" s="6" t="s">
        <v>2575</v>
      </c>
      <c r="J276" s="6">
        <v>5209</v>
      </c>
      <c r="K276" s="6">
        <v>475</v>
      </c>
      <c r="L276" s="6">
        <v>209</v>
      </c>
      <c r="M276" s="6">
        <v>7</v>
      </c>
      <c r="N276" s="6">
        <v>47</v>
      </c>
      <c r="O276" s="7">
        <v>27</v>
      </c>
    </row>
    <row r="277" spans="1:15" x14ac:dyDescent="0.2">
      <c r="A277" s="9">
        <v>1.801374005911178E+16</v>
      </c>
      <c r="B277" s="6" t="s">
        <v>961</v>
      </c>
      <c r="C277" s="8" t="s">
        <v>962</v>
      </c>
      <c r="D277" s="6" t="s">
        <v>187</v>
      </c>
      <c r="E277" s="12" t="s">
        <v>2233</v>
      </c>
      <c r="F277" s="11" t="s">
        <v>1862</v>
      </c>
      <c r="G277" s="13" t="s">
        <v>2234</v>
      </c>
      <c r="H277" s="6">
        <v>0</v>
      </c>
      <c r="I277" s="6" t="s">
        <v>2575</v>
      </c>
      <c r="J277" s="6">
        <v>5194</v>
      </c>
      <c r="K277" s="6">
        <v>307</v>
      </c>
      <c r="L277" s="6">
        <v>64</v>
      </c>
      <c r="M277" s="6">
        <v>1</v>
      </c>
      <c r="N277" s="6">
        <v>9</v>
      </c>
      <c r="O277" s="7" t="s">
        <v>2575</v>
      </c>
    </row>
    <row r="278" spans="1:15" x14ac:dyDescent="0.2">
      <c r="A278" s="9" t="s">
        <v>1681</v>
      </c>
      <c r="B278" s="6" t="s">
        <v>228</v>
      </c>
      <c r="C278" s="6" t="s">
        <v>229</v>
      </c>
      <c r="D278" s="6" t="s">
        <v>187</v>
      </c>
      <c r="E278" s="12">
        <v>45632</v>
      </c>
      <c r="F278" s="11" t="s">
        <v>1860</v>
      </c>
      <c r="G278" s="13">
        <v>0.33750000000000002</v>
      </c>
      <c r="H278" s="6">
        <v>0</v>
      </c>
      <c r="I278" s="6">
        <v>6579</v>
      </c>
      <c r="J278" s="6">
        <v>5185</v>
      </c>
      <c r="K278" s="6">
        <v>280</v>
      </c>
      <c r="L278" s="6">
        <v>94</v>
      </c>
      <c r="M278" s="6">
        <v>4</v>
      </c>
      <c r="N278" s="6">
        <v>12</v>
      </c>
      <c r="O278" s="7">
        <v>12</v>
      </c>
    </row>
    <row r="279" spans="1:15" x14ac:dyDescent="0.2">
      <c r="A279" s="9">
        <v>1.785621955514948E+16</v>
      </c>
      <c r="B279" s="6" t="s">
        <v>581</v>
      </c>
      <c r="C279" s="8" t="s">
        <v>582</v>
      </c>
      <c r="D279" s="6" t="s">
        <v>187</v>
      </c>
      <c r="E279" s="12" t="s">
        <v>1953</v>
      </c>
      <c r="F279" s="11" t="s">
        <v>1862</v>
      </c>
      <c r="G279" s="13" t="s">
        <v>1954</v>
      </c>
      <c r="H279" s="6">
        <v>0</v>
      </c>
      <c r="I279" s="6" t="s">
        <v>2575</v>
      </c>
      <c r="J279" s="6">
        <v>5185</v>
      </c>
      <c r="K279" s="6">
        <v>228</v>
      </c>
      <c r="L279" s="6">
        <v>46</v>
      </c>
      <c r="M279" s="6">
        <v>27</v>
      </c>
      <c r="N279" s="6">
        <v>21</v>
      </c>
      <c r="O279" s="7">
        <v>5</v>
      </c>
    </row>
    <row r="280" spans="1:15" x14ac:dyDescent="0.2">
      <c r="A280" s="9">
        <v>1.798295842139393E+16</v>
      </c>
      <c r="B280" s="6" t="s">
        <v>1299</v>
      </c>
      <c r="C280" s="8" t="s">
        <v>1300</v>
      </c>
      <c r="D280" s="6" t="s">
        <v>187</v>
      </c>
      <c r="E280" s="12" t="s">
        <v>2441</v>
      </c>
      <c r="F280" s="11" t="s">
        <v>1862</v>
      </c>
      <c r="G280" s="13" t="s">
        <v>2046</v>
      </c>
      <c r="H280" s="6">
        <v>0</v>
      </c>
      <c r="I280" s="6" t="s">
        <v>2575</v>
      </c>
      <c r="J280" s="6">
        <v>5177</v>
      </c>
      <c r="K280" s="6">
        <v>355</v>
      </c>
      <c r="L280" s="6">
        <v>41</v>
      </c>
      <c r="M280" s="6">
        <v>4</v>
      </c>
      <c r="N280" s="6">
        <v>21</v>
      </c>
      <c r="O280" s="7">
        <v>4</v>
      </c>
    </row>
    <row r="281" spans="1:15" x14ac:dyDescent="0.2">
      <c r="A281" s="9">
        <v>1.791437408386772E+16</v>
      </c>
      <c r="B281" s="6" t="s">
        <v>899</v>
      </c>
      <c r="C281" s="8" t="s">
        <v>900</v>
      </c>
      <c r="D281" s="6" t="s">
        <v>187</v>
      </c>
      <c r="E281" s="12" t="s">
        <v>2186</v>
      </c>
      <c r="F281" s="11" t="s">
        <v>1860</v>
      </c>
      <c r="G281" s="13" t="s">
        <v>2187</v>
      </c>
      <c r="H281" s="6">
        <v>0</v>
      </c>
      <c r="I281" s="6" t="s">
        <v>2575</v>
      </c>
      <c r="J281" s="6">
        <v>5166</v>
      </c>
      <c r="K281" s="6">
        <v>385</v>
      </c>
      <c r="L281" s="6">
        <v>56</v>
      </c>
      <c r="M281" s="6">
        <v>13</v>
      </c>
      <c r="N281" s="6">
        <v>11</v>
      </c>
      <c r="O281" s="7">
        <v>2</v>
      </c>
    </row>
    <row r="282" spans="1:15" x14ac:dyDescent="0.2">
      <c r="A282" s="9">
        <v>1.80402575567891E+16</v>
      </c>
      <c r="B282" s="6" t="s">
        <v>789</v>
      </c>
      <c r="C282" s="8" t="s">
        <v>790</v>
      </c>
      <c r="D282" s="6" t="s">
        <v>187</v>
      </c>
      <c r="E282" s="12" t="s">
        <v>2111</v>
      </c>
      <c r="F282" s="11" t="s">
        <v>1858</v>
      </c>
      <c r="G282" s="13" t="s">
        <v>2112</v>
      </c>
      <c r="H282" s="6">
        <v>0</v>
      </c>
      <c r="I282" s="6" t="s">
        <v>2575</v>
      </c>
      <c r="J282" s="6">
        <v>5160</v>
      </c>
      <c r="K282" s="6">
        <v>122</v>
      </c>
      <c r="L282" s="6">
        <v>41</v>
      </c>
      <c r="M282" s="6">
        <v>42</v>
      </c>
      <c r="N282" s="6">
        <v>8</v>
      </c>
      <c r="O282" s="7" t="s">
        <v>2575</v>
      </c>
    </row>
    <row r="283" spans="1:15" x14ac:dyDescent="0.2">
      <c r="A283" s="9" t="s">
        <v>1741</v>
      </c>
      <c r="B283" s="6" t="s">
        <v>347</v>
      </c>
      <c r="C283" s="6" t="s">
        <v>348</v>
      </c>
      <c r="D283" s="6" t="s">
        <v>187</v>
      </c>
      <c r="E283" s="12">
        <v>45579</v>
      </c>
      <c r="F283" s="11" t="s">
        <v>1858</v>
      </c>
      <c r="G283" s="13">
        <v>0.86527777777777781</v>
      </c>
      <c r="H283" s="6">
        <v>0</v>
      </c>
      <c r="I283" s="6">
        <v>6805</v>
      </c>
      <c r="J283" s="6">
        <v>5158</v>
      </c>
      <c r="K283" s="6">
        <v>319</v>
      </c>
      <c r="L283" s="6">
        <v>26</v>
      </c>
      <c r="M283" s="6">
        <v>9</v>
      </c>
      <c r="N283" s="6">
        <v>8</v>
      </c>
      <c r="O283" s="7">
        <v>9</v>
      </c>
    </row>
    <row r="284" spans="1:15" x14ac:dyDescent="0.2">
      <c r="A284" s="9">
        <v>1.819633209726702E+16</v>
      </c>
      <c r="B284" s="6" t="s">
        <v>1557</v>
      </c>
      <c r="C284" s="8" t="s">
        <v>1558</v>
      </c>
      <c r="D284" s="6" t="s">
        <v>188</v>
      </c>
      <c r="E284" s="12" t="s">
        <v>2564</v>
      </c>
      <c r="F284" s="11" t="s">
        <v>1859</v>
      </c>
      <c r="G284" s="13" t="s">
        <v>1986</v>
      </c>
      <c r="H284" s="6">
        <v>0</v>
      </c>
      <c r="I284" s="6" t="s">
        <v>2575</v>
      </c>
      <c r="J284" s="6">
        <v>5157</v>
      </c>
      <c r="K284" s="6">
        <v>527</v>
      </c>
      <c r="L284" s="6">
        <v>82</v>
      </c>
      <c r="M284" s="6">
        <v>2</v>
      </c>
      <c r="N284" s="6">
        <v>74</v>
      </c>
      <c r="O284" s="7">
        <v>1</v>
      </c>
    </row>
    <row r="285" spans="1:15" x14ac:dyDescent="0.2">
      <c r="A285" s="9">
        <v>1.805569689746874E+16</v>
      </c>
      <c r="B285" s="6" t="s">
        <v>1223</v>
      </c>
      <c r="C285" s="8" t="s">
        <v>1224</v>
      </c>
      <c r="D285" s="6" t="s">
        <v>187</v>
      </c>
      <c r="E285" s="12" t="s">
        <v>2393</v>
      </c>
      <c r="F285" s="11" t="s">
        <v>1862</v>
      </c>
      <c r="G285" s="13" t="s">
        <v>2392</v>
      </c>
      <c r="H285" s="6">
        <v>0</v>
      </c>
      <c r="I285" s="6" t="s">
        <v>2575</v>
      </c>
      <c r="J285" s="6">
        <v>5153</v>
      </c>
      <c r="K285" s="6">
        <v>148</v>
      </c>
      <c r="L285" s="6">
        <v>30</v>
      </c>
      <c r="M285" s="6">
        <v>17</v>
      </c>
      <c r="N285" s="6">
        <v>2</v>
      </c>
      <c r="O285" s="7" t="s">
        <v>2575</v>
      </c>
    </row>
    <row r="286" spans="1:15" x14ac:dyDescent="0.2">
      <c r="A286" s="9">
        <v>1.802924590450924E+16</v>
      </c>
      <c r="B286" s="6" t="s">
        <v>607</v>
      </c>
      <c r="C286" s="8" t="s">
        <v>608</v>
      </c>
      <c r="D286" s="6" t="s">
        <v>187</v>
      </c>
      <c r="E286" s="12" t="s">
        <v>1976</v>
      </c>
      <c r="F286" s="11" t="s">
        <v>1863</v>
      </c>
      <c r="G286" s="13" t="s">
        <v>1977</v>
      </c>
      <c r="H286" s="6">
        <v>0</v>
      </c>
      <c r="I286" s="6" t="s">
        <v>2575</v>
      </c>
      <c r="J286" s="6">
        <v>5144</v>
      </c>
      <c r="K286" s="6">
        <v>350</v>
      </c>
      <c r="L286" s="6">
        <v>29</v>
      </c>
      <c r="M286" s="6">
        <v>9</v>
      </c>
      <c r="N286" s="6">
        <v>2</v>
      </c>
      <c r="O286" s="7">
        <v>1</v>
      </c>
    </row>
    <row r="287" spans="1:15" x14ac:dyDescent="0.2">
      <c r="A287" s="9" t="s">
        <v>1682</v>
      </c>
      <c r="B287" s="6" t="s">
        <v>230</v>
      </c>
      <c r="C287" s="6" t="s">
        <v>231</v>
      </c>
      <c r="D287" s="6" t="s">
        <v>187</v>
      </c>
      <c r="E287" s="12">
        <v>45631</v>
      </c>
      <c r="F287" s="11" t="s">
        <v>1861</v>
      </c>
      <c r="G287" s="13">
        <v>0.79583333333333328</v>
      </c>
      <c r="H287" s="6">
        <v>0</v>
      </c>
      <c r="I287" s="6">
        <v>6801</v>
      </c>
      <c r="J287" s="6">
        <v>5136</v>
      </c>
      <c r="K287" s="6">
        <v>377</v>
      </c>
      <c r="L287" s="6">
        <v>11</v>
      </c>
      <c r="M287" s="6">
        <v>1</v>
      </c>
      <c r="N287" s="6">
        <v>6</v>
      </c>
      <c r="O287" s="7" t="s">
        <v>2575</v>
      </c>
    </row>
    <row r="288" spans="1:15" x14ac:dyDescent="0.2">
      <c r="A288" s="9" t="s">
        <v>1684</v>
      </c>
      <c r="B288" s="6" t="s">
        <v>234</v>
      </c>
      <c r="C288" s="6" t="s">
        <v>235</v>
      </c>
      <c r="D288" s="6" t="s">
        <v>187</v>
      </c>
      <c r="E288" s="12">
        <v>45630</v>
      </c>
      <c r="F288" s="11" t="s">
        <v>1862</v>
      </c>
      <c r="G288" s="13">
        <v>0.79652777777777772</v>
      </c>
      <c r="H288" s="6">
        <v>0</v>
      </c>
      <c r="I288" s="6">
        <v>6757</v>
      </c>
      <c r="J288" s="6">
        <v>5132</v>
      </c>
      <c r="K288" s="6">
        <v>183</v>
      </c>
      <c r="L288" s="6">
        <v>94</v>
      </c>
      <c r="M288" s="6">
        <v>17</v>
      </c>
      <c r="N288" s="6">
        <v>9</v>
      </c>
      <c r="O288" s="7">
        <v>1</v>
      </c>
    </row>
    <row r="289" spans="1:15" x14ac:dyDescent="0.2">
      <c r="A289" s="9">
        <v>1.800417542011466E+16</v>
      </c>
      <c r="B289" s="6" t="s">
        <v>931</v>
      </c>
      <c r="C289" s="8" t="s">
        <v>932</v>
      </c>
      <c r="D289" s="6" t="s">
        <v>187</v>
      </c>
      <c r="E289" s="12" t="s">
        <v>2207</v>
      </c>
      <c r="F289" s="11" t="s">
        <v>1861</v>
      </c>
      <c r="G289" s="13" t="s">
        <v>2209</v>
      </c>
      <c r="H289" s="6">
        <v>0</v>
      </c>
      <c r="I289" s="6" t="s">
        <v>2575</v>
      </c>
      <c r="J289" s="6">
        <v>5121</v>
      </c>
      <c r="K289" s="6">
        <v>202</v>
      </c>
      <c r="L289" s="6">
        <v>15</v>
      </c>
      <c r="M289" s="6">
        <v>3</v>
      </c>
      <c r="N289" s="6">
        <v>6</v>
      </c>
      <c r="O289" s="7">
        <v>1</v>
      </c>
    </row>
    <row r="290" spans="1:15" x14ac:dyDescent="0.2">
      <c r="A290" s="9" t="s">
        <v>1763</v>
      </c>
      <c r="B290" s="6" t="s">
        <v>391</v>
      </c>
      <c r="C290" s="6" t="s">
        <v>392</v>
      </c>
      <c r="D290" s="6" t="s">
        <v>187</v>
      </c>
      <c r="E290" s="12">
        <v>45474</v>
      </c>
      <c r="F290" s="11" t="s">
        <v>1858</v>
      </c>
      <c r="G290" s="13">
        <v>0.83750000000000002</v>
      </c>
      <c r="H290" s="6">
        <v>0</v>
      </c>
      <c r="I290" s="6" t="s">
        <v>2575</v>
      </c>
      <c r="J290" s="6">
        <v>5085</v>
      </c>
      <c r="K290" s="6">
        <v>490</v>
      </c>
      <c r="L290" s="6">
        <v>43</v>
      </c>
      <c r="M290" s="6">
        <v>20</v>
      </c>
      <c r="N290" s="6">
        <v>6</v>
      </c>
      <c r="O290" s="7">
        <v>3</v>
      </c>
    </row>
    <row r="291" spans="1:15" x14ac:dyDescent="0.2">
      <c r="A291" s="9" t="s">
        <v>1676</v>
      </c>
      <c r="B291" s="6" t="s">
        <v>218</v>
      </c>
      <c r="C291" s="6" t="s">
        <v>219</v>
      </c>
      <c r="D291" s="6" t="s">
        <v>188</v>
      </c>
      <c r="E291" s="12">
        <v>45637</v>
      </c>
      <c r="F291" s="11" t="s">
        <v>1862</v>
      </c>
      <c r="G291" s="13">
        <v>0.77152777777777781</v>
      </c>
      <c r="H291" s="6">
        <v>0</v>
      </c>
      <c r="I291" s="6">
        <v>8143</v>
      </c>
      <c r="J291" s="6">
        <v>5003</v>
      </c>
      <c r="K291" s="6">
        <v>289</v>
      </c>
      <c r="L291" s="6">
        <v>29</v>
      </c>
      <c r="M291" s="6">
        <v>23</v>
      </c>
      <c r="N291" s="6">
        <v>24</v>
      </c>
      <c r="O291" s="7">
        <v>2</v>
      </c>
    </row>
    <row r="292" spans="1:15" x14ac:dyDescent="0.2">
      <c r="A292" s="9">
        <v>1.791857520908546E+16</v>
      </c>
      <c r="B292" s="6" t="s">
        <v>1931</v>
      </c>
      <c r="C292" s="8" t="s">
        <v>1932</v>
      </c>
      <c r="D292" s="6" t="s">
        <v>187</v>
      </c>
      <c r="E292" s="12" t="s">
        <v>1933</v>
      </c>
      <c r="F292" s="11" t="s">
        <v>1858</v>
      </c>
      <c r="G292" s="13">
        <v>0.3923611111111111</v>
      </c>
      <c r="H292" s="6">
        <v>0</v>
      </c>
      <c r="I292" s="6">
        <v>6319</v>
      </c>
      <c r="J292" s="6">
        <v>5003</v>
      </c>
      <c r="K292" s="6">
        <v>193</v>
      </c>
      <c r="L292" s="6">
        <v>35</v>
      </c>
      <c r="M292" s="6">
        <v>7</v>
      </c>
      <c r="N292" s="6">
        <v>11</v>
      </c>
      <c r="O292" s="7">
        <v>3</v>
      </c>
    </row>
    <row r="293" spans="1:15" x14ac:dyDescent="0.2">
      <c r="A293" s="9" t="s">
        <v>1800</v>
      </c>
      <c r="B293" s="6" t="s">
        <v>465</v>
      </c>
      <c r="C293" s="6" t="s">
        <v>466</v>
      </c>
      <c r="D293" s="6" t="s">
        <v>187</v>
      </c>
      <c r="E293" s="12">
        <v>45505</v>
      </c>
      <c r="F293" s="11" t="s">
        <v>1861</v>
      </c>
      <c r="G293" s="13">
        <v>0.84444444444444444</v>
      </c>
      <c r="H293" s="6">
        <v>0</v>
      </c>
      <c r="I293" s="6">
        <v>6307</v>
      </c>
      <c r="J293" s="6">
        <v>4935</v>
      </c>
      <c r="K293" s="6">
        <v>355</v>
      </c>
      <c r="L293" s="6">
        <v>15</v>
      </c>
      <c r="M293" s="6">
        <v>12</v>
      </c>
      <c r="N293" s="6">
        <v>6</v>
      </c>
      <c r="O293" s="7">
        <v>1</v>
      </c>
    </row>
    <row r="294" spans="1:15" x14ac:dyDescent="0.2">
      <c r="A294" s="9" t="s">
        <v>1758</v>
      </c>
      <c r="B294" s="6" t="s">
        <v>381</v>
      </c>
      <c r="C294" s="6" t="s">
        <v>382</v>
      </c>
      <c r="D294" s="6" t="s">
        <v>187</v>
      </c>
      <c r="E294" s="12">
        <v>45566</v>
      </c>
      <c r="F294" s="11" t="s">
        <v>1863</v>
      </c>
      <c r="G294" s="13">
        <v>0.81111111111111112</v>
      </c>
      <c r="H294" s="6">
        <v>0</v>
      </c>
      <c r="I294" s="6">
        <v>6169</v>
      </c>
      <c r="J294" s="6">
        <v>4913</v>
      </c>
      <c r="K294" s="6">
        <v>209</v>
      </c>
      <c r="L294" s="6">
        <v>51</v>
      </c>
      <c r="M294" s="6">
        <v>5</v>
      </c>
      <c r="N294" s="6">
        <v>9</v>
      </c>
      <c r="O294" s="7">
        <v>1</v>
      </c>
    </row>
    <row r="295" spans="1:15" x14ac:dyDescent="0.2">
      <c r="A295" s="9" t="s">
        <v>1734</v>
      </c>
      <c r="B295" s="6" t="s">
        <v>333</v>
      </c>
      <c r="C295" s="6" t="s">
        <v>334</v>
      </c>
      <c r="D295" s="6" t="s">
        <v>187</v>
      </c>
      <c r="E295" s="12">
        <v>45585</v>
      </c>
      <c r="F295" s="11" t="s">
        <v>1864</v>
      </c>
      <c r="G295" s="13">
        <v>0.42152777777777778</v>
      </c>
      <c r="H295" s="6">
        <v>0</v>
      </c>
      <c r="I295" s="6">
        <v>5962</v>
      </c>
      <c r="J295" s="6">
        <v>4913</v>
      </c>
      <c r="K295" s="6">
        <v>513</v>
      </c>
      <c r="L295" s="6">
        <v>16</v>
      </c>
      <c r="M295" s="6">
        <v>6</v>
      </c>
      <c r="N295" s="6">
        <v>8</v>
      </c>
      <c r="O295" s="7">
        <v>3</v>
      </c>
    </row>
    <row r="296" spans="1:15" x14ac:dyDescent="0.2">
      <c r="A296" s="9">
        <v>1.799663579618265E+16</v>
      </c>
      <c r="B296" s="6" t="s">
        <v>1003</v>
      </c>
      <c r="C296" s="8" t="s">
        <v>1004</v>
      </c>
      <c r="D296" s="6" t="s">
        <v>187</v>
      </c>
      <c r="E296" s="12" t="s">
        <v>2261</v>
      </c>
      <c r="F296" s="11" t="s">
        <v>1860</v>
      </c>
      <c r="G296" s="13" t="s">
        <v>1960</v>
      </c>
      <c r="H296" s="6">
        <v>0</v>
      </c>
      <c r="I296" s="6" t="s">
        <v>2575</v>
      </c>
      <c r="J296" s="6">
        <v>4913</v>
      </c>
      <c r="K296" s="6">
        <v>244</v>
      </c>
      <c r="L296" s="6">
        <v>28</v>
      </c>
      <c r="M296" s="6">
        <v>9</v>
      </c>
      <c r="N296" s="6">
        <v>13</v>
      </c>
      <c r="O296" s="7">
        <v>3</v>
      </c>
    </row>
    <row r="297" spans="1:15" x14ac:dyDescent="0.2">
      <c r="A297" s="9">
        <v>1.791425655009716E+16</v>
      </c>
      <c r="B297" s="6" t="s">
        <v>1917</v>
      </c>
      <c r="C297" s="8" t="s">
        <v>1918</v>
      </c>
      <c r="D297" s="6" t="s">
        <v>188</v>
      </c>
      <c r="E297" s="12" t="s">
        <v>1919</v>
      </c>
      <c r="F297" s="11" t="s">
        <v>1862</v>
      </c>
      <c r="G297" s="13">
        <v>0.39652777777777776</v>
      </c>
      <c r="H297" s="6">
        <v>0</v>
      </c>
      <c r="I297" s="6">
        <v>10411</v>
      </c>
      <c r="J297" s="6">
        <v>4902</v>
      </c>
      <c r="K297" s="6">
        <v>352</v>
      </c>
      <c r="L297" s="6">
        <v>34</v>
      </c>
      <c r="M297" s="6">
        <v>2</v>
      </c>
      <c r="N297" s="6">
        <v>11</v>
      </c>
      <c r="O297" s="7" t="s">
        <v>2575</v>
      </c>
    </row>
    <row r="298" spans="1:15" x14ac:dyDescent="0.2">
      <c r="A298" s="9">
        <v>1.800933910717463E+16</v>
      </c>
      <c r="B298" s="6" t="s">
        <v>801</v>
      </c>
      <c r="C298" s="8" t="s">
        <v>802</v>
      </c>
      <c r="D298" s="6" t="s">
        <v>187</v>
      </c>
      <c r="E298" s="12" t="s">
        <v>2121</v>
      </c>
      <c r="F298" s="11" t="s">
        <v>1863</v>
      </c>
      <c r="G298" s="13" t="s">
        <v>2122</v>
      </c>
      <c r="H298" s="6">
        <v>0</v>
      </c>
      <c r="I298" s="6" t="s">
        <v>2575</v>
      </c>
      <c r="J298" s="6">
        <v>4891</v>
      </c>
      <c r="K298" s="6">
        <v>437</v>
      </c>
      <c r="L298" s="6">
        <v>110</v>
      </c>
      <c r="M298" s="6">
        <v>6</v>
      </c>
      <c r="N298" s="6">
        <v>76</v>
      </c>
      <c r="O298" s="7">
        <v>9</v>
      </c>
    </row>
    <row r="299" spans="1:15" x14ac:dyDescent="0.2">
      <c r="A299" s="9" t="s">
        <v>1643</v>
      </c>
      <c r="B299" s="6" t="s">
        <v>79</v>
      </c>
      <c r="C299" s="6" t="s">
        <v>168</v>
      </c>
      <c r="D299" s="6" t="s">
        <v>187</v>
      </c>
      <c r="E299" s="12">
        <v>45688</v>
      </c>
      <c r="F299" s="11" t="s">
        <v>1860</v>
      </c>
      <c r="G299" s="13">
        <v>0.77847222222222223</v>
      </c>
      <c r="H299" s="6">
        <v>0</v>
      </c>
      <c r="I299" s="6">
        <v>6735</v>
      </c>
      <c r="J299" s="6">
        <v>4869</v>
      </c>
      <c r="K299" s="6">
        <v>195</v>
      </c>
      <c r="L299" s="6">
        <v>17</v>
      </c>
      <c r="M299" s="6">
        <v>15</v>
      </c>
      <c r="N299" s="6">
        <v>8</v>
      </c>
      <c r="O299" s="7" t="s">
        <v>2575</v>
      </c>
    </row>
    <row r="300" spans="1:15" x14ac:dyDescent="0.2">
      <c r="A300" s="9" t="s">
        <v>1588</v>
      </c>
      <c r="B300" s="6" t="s">
        <v>24</v>
      </c>
      <c r="C300" s="6" t="s">
        <v>113</v>
      </c>
      <c r="D300" s="6" t="s">
        <v>187</v>
      </c>
      <c r="E300" s="12">
        <v>45734</v>
      </c>
      <c r="F300" s="11" t="s">
        <v>1863</v>
      </c>
      <c r="G300" s="13">
        <v>0.82291666666666663</v>
      </c>
      <c r="H300" s="6">
        <v>0</v>
      </c>
      <c r="I300" s="6">
        <v>6351</v>
      </c>
      <c r="J300" s="6">
        <v>4848</v>
      </c>
      <c r="K300" s="6">
        <v>397</v>
      </c>
      <c r="L300" s="6">
        <v>17</v>
      </c>
      <c r="M300" s="6">
        <v>2</v>
      </c>
      <c r="N300" s="6">
        <v>2</v>
      </c>
      <c r="O300" s="7">
        <v>3</v>
      </c>
    </row>
    <row r="301" spans="1:15" x14ac:dyDescent="0.2">
      <c r="A301" s="9">
        <v>1.803046795667892E+16</v>
      </c>
      <c r="B301" s="6" t="s">
        <v>1083</v>
      </c>
      <c r="C301" s="8" t="s">
        <v>1084</v>
      </c>
      <c r="D301" s="6" t="s">
        <v>187</v>
      </c>
      <c r="E301" s="12" t="s">
        <v>2312</v>
      </c>
      <c r="F301" s="11" t="s">
        <v>1863</v>
      </c>
      <c r="G301" s="13" t="s">
        <v>2313</v>
      </c>
      <c r="H301" s="6">
        <v>0</v>
      </c>
      <c r="I301" s="6" t="s">
        <v>2575</v>
      </c>
      <c r="J301" s="6">
        <v>4848</v>
      </c>
      <c r="K301" s="6">
        <v>114</v>
      </c>
      <c r="L301" s="6">
        <v>15</v>
      </c>
      <c r="M301" s="6">
        <v>23</v>
      </c>
      <c r="N301" s="6">
        <v>6</v>
      </c>
      <c r="O301" s="7" t="s">
        <v>2575</v>
      </c>
    </row>
    <row r="302" spans="1:15" x14ac:dyDescent="0.2">
      <c r="A302" s="9">
        <v>1.799383426401065E+16</v>
      </c>
      <c r="B302" s="6" t="s">
        <v>1391</v>
      </c>
      <c r="C302" s="8" t="s">
        <v>1392</v>
      </c>
      <c r="D302" s="6" t="s">
        <v>188</v>
      </c>
      <c r="E302" s="12" t="s">
        <v>2484</v>
      </c>
      <c r="F302" s="11" t="s">
        <v>1863</v>
      </c>
      <c r="G302" s="13" t="s">
        <v>2175</v>
      </c>
      <c r="H302" s="6">
        <v>0</v>
      </c>
      <c r="I302" s="6" t="s">
        <v>2575</v>
      </c>
      <c r="J302" s="6">
        <v>4837</v>
      </c>
      <c r="K302" s="6">
        <v>304</v>
      </c>
      <c r="L302" s="6">
        <v>38</v>
      </c>
      <c r="M302" s="6">
        <v>3</v>
      </c>
      <c r="N302" s="6">
        <v>28</v>
      </c>
      <c r="O302" s="7">
        <v>7</v>
      </c>
    </row>
    <row r="303" spans="1:15" x14ac:dyDescent="0.2">
      <c r="A303" s="9">
        <v>1.82165117982772E+16</v>
      </c>
      <c r="B303" s="6" t="s">
        <v>885</v>
      </c>
      <c r="C303" s="8" t="s">
        <v>886</v>
      </c>
      <c r="D303" s="6" t="s">
        <v>187</v>
      </c>
      <c r="E303" s="12" t="s">
        <v>2178</v>
      </c>
      <c r="F303" s="11" t="s">
        <v>1862</v>
      </c>
      <c r="G303" s="13" t="s">
        <v>2180</v>
      </c>
      <c r="H303" s="6">
        <v>0</v>
      </c>
      <c r="I303" s="6" t="s">
        <v>2575</v>
      </c>
      <c r="J303" s="6">
        <v>4827</v>
      </c>
      <c r="K303" s="6">
        <v>383</v>
      </c>
      <c r="L303" s="6">
        <v>89</v>
      </c>
      <c r="M303" s="6">
        <v>18</v>
      </c>
      <c r="N303" s="6">
        <v>14</v>
      </c>
      <c r="O303" s="7">
        <v>6</v>
      </c>
    </row>
    <row r="304" spans="1:15" x14ac:dyDescent="0.2">
      <c r="A304" s="9">
        <v>1.798203343150926E+16</v>
      </c>
      <c r="B304" s="6" t="s">
        <v>1547</v>
      </c>
      <c r="C304" s="8" t="s">
        <v>1548</v>
      </c>
      <c r="D304" s="6" t="s">
        <v>187</v>
      </c>
      <c r="E304" s="12" t="s">
        <v>2558</v>
      </c>
      <c r="F304" s="11" t="s">
        <v>1862</v>
      </c>
      <c r="G304" s="13" t="s">
        <v>2559</v>
      </c>
      <c r="H304" s="6">
        <v>0</v>
      </c>
      <c r="I304" s="6" t="s">
        <v>2575</v>
      </c>
      <c r="J304" s="6">
        <v>4806</v>
      </c>
      <c r="K304" s="6">
        <v>224</v>
      </c>
      <c r="L304" s="6">
        <v>20</v>
      </c>
      <c r="M304" s="6">
        <v>1</v>
      </c>
      <c r="N304" s="6">
        <v>10</v>
      </c>
      <c r="O304" s="7" t="s">
        <v>2575</v>
      </c>
    </row>
    <row r="305" spans="1:15" x14ac:dyDescent="0.2">
      <c r="A305" s="9">
        <v>1.789191658490283E+16</v>
      </c>
      <c r="B305" s="6" t="s">
        <v>1327</v>
      </c>
      <c r="C305" s="8" t="s">
        <v>1328</v>
      </c>
      <c r="D305" s="6" t="s">
        <v>187</v>
      </c>
      <c r="E305" s="12" t="s">
        <v>2455</v>
      </c>
      <c r="F305" s="11" t="s">
        <v>1858</v>
      </c>
      <c r="G305" s="13" t="s">
        <v>2368</v>
      </c>
      <c r="H305" s="6">
        <v>0</v>
      </c>
      <c r="I305" s="6" t="s">
        <v>2575</v>
      </c>
      <c r="J305" s="6">
        <v>4806</v>
      </c>
      <c r="K305" s="6">
        <v>105</v>
      </c>
      <c r="L305" s="6">
        <v>54</v>
      </c>
      <c r="M305" s="6">
        <v>0</v>
      </c>
      <c r="N305" s="6">
        <v>27</v>
      </c>
      <c r="O305" s="7">
        <v>1</v>
      </c>
    </row>
    <row r="306" spans="1:15" x14ac:dyDescent="0.2">
      <c r="A306" s="9">
        <v>1.82697394302057E+16</v>
      </c>
      <c r="B306" s="6" t="s">
        <v>891</v>
      </c>
      <c r="C306" s="8" t="s">
        <v>892</v>
      </c>
      <c r="D306" s="6" t="s">
        <v>188</v>
      </c>
      <c r="E306" s="12" t="s">
        <v>2181</v>
      </c>
      <c r="F306" s="11" t="s">
        <v>1863</v>
      </c>
      <c r="G306" s="13" t="s">
        <v>2076</v>
      </c>
      <c r="H306" s="6">
        <v>0</v>
      </c>
      <c r="I306" s="6" t="s">
        <v>2575</v>
      </c>
      <c r="J306" s="6">
        <v>4795</v>
      </c>
      <c r="K306" s="6">
        <v>552</v>
      </c>
      <c r="L306" s="6">
        <v>222</v>
      </c>
      <c r="M306" s="6">
        <v>17</v>
      </c>
      <c r="N306" s="6">
        <v>20</v>
      </c>
      <c r="O306" s="7">
        <v>16</v>
      </c>
    </row>
    <row r="307" spans="1:15" x14ac:dyDescent="0.2">
      <c r="A307" s="9" t="s">
        <v>1828</v>
      </c>
      <c r="B307" s="6" t="s">
        <v>521</v>
      </c>
      <c r="C307" s="6" t="s">
        <v>522</v>
      </c>
      <c r="D307" s="6" t="s">
        <v>188</v>
      </c>
      <c r="E307" s="12">
        <v>45535</v>
      </c>
      <c r="F307" s="11" t="s">
        <v>1859</v>
      </c>
      <c r="G307" s="13">
        <v>0.47916666666666669</v>
      </c>
      <c r="H307" s="6">
        <v>0</v>
      </c>
      <c r="I307" s="6">
        <v>8415</v>
      </c>
      <c r="J307" s="6">
        <v>4785</v>
      </c>
      <c r="K307" s="6">
        <v>255</v>
      </c>
      <c r="L307" s="6">
        <v>51</v>
      </c>
      <c r="M307" s="6">
        <v>9</v>
      </c>
      <c r="N307" s="6">
        <v>11</v>
      </c>
      <c r="O307" s="7">
        <v>4</v>
      </c>
    </row>
    <row r="308" spans="1:15" x14ac:dyDescent="0.2">
      <c r="A308" s="9" t="s">
        <v>1626</v>
      </c>
      <c r="B308" s="6" t="s">
        <v>62</v>
      </c>
      <c r="C308" s="6" t="s">
        <v>151</v>
      </c>
      <c r="D308" s="6" t="s">
        <v>187</v>
      </c>
      <c r="E308" s="12">
        <v>45702</v>
      </c>
      <c r="F308" s="11" t="s">
        <v>1860</v>
      </c>
      <c r="G308" s="13">
        <v>0.76041666666666663</v>
      </c>
      <c r="H308" s="6">
        <v>0</v>
      </c>
      <c r="I308" s="6">
        <v>6152</v>
      </c>
      <c r="J308" s="6">
        <v>4785</v>
      </c>
      <c r="K308" s="6">
        <v>126</v>
      </c>
      <c r="L308" s="6">
        <v>16</v>
      </c>
      <c r="M308" s="6">
        <v>0</v>
      </c>
      <c r="N308" s="6">
        <v>5</v>
      </c>
      <c r="O308" s="7" t="s">
        <v>2575</v>
      </c>
    </row>
    <row r="309" spans="1:15" x14ac:dyDescent="0.2">
      <c r="A309" s="9">
        <v>1.802035472910056E+16</v>
      </c>
      <c r="B309" s="6" t="s">
        <v>865</v>
      </c>
      <c r="C309" s="8" t="s">
        <v>866</v>
      </c>
      <c r="D309" s="6" t="s">
        <v>187</v>
      </c>
      <c r="E309" s="12" t="s">
        <v>2166</v>
      </c>
      <c r="F309" s="11" t="s">
        <v>1862</v>
      </c>
      <c r="G309" s="13" t="s">
        <v>1997</v>
      </c>
      <c r="H309" s="6">
        <v>0</v>
      </c>
      <c r="I309" s="6" t="s">
        <v>2575</v>
      </c>
      <c r="J309" s="6">
        <v>4785</v>
      </c>
      <c r="K309" s="6">
        <v>253</v>
      </c>
      <c r="L309" s="6">
        <v>43</v>
      </c>
      <c r="M309" s="6">
        <v>27</v>
      </c>
      <c r="N309" s="6">
        <v>11</v>
      </c>
      <c r="O309" s="7">
        <v>1</v>
      </c>
    </row>
    <row r="310" spans="1:15" x14ac:dyDescent="0.2">
      <c r="A310" s="9" t="s">
        <v>1834</v>
      </c>
      <c r="B310" s="6" t="s">
        <v>533</v>
      </c>
      <c r="C310" s="6" t="s">
        <v>534</v>
      </c>
      <c r="D310" s="6" t="s">
        <v>187</v>
      </c>
      <c r="E310" s="12">
        <v>45541</v>
      </c>
      <c r="F310" s="11" t="s">
        <v>1860</v>
      </c>
      <c r="G310" s="13">
        <v>0.48333333333333334</v>
      </c>
      <c r="H310" s="6">
        <v>0</v>
      </c>
      <c r="I310" s="6">
        <v>6531</v>
      </c>
      <c r="J310" s="6">
        <v>4714</v>
      </c>
      <c r="K310" s="6">
        <v>306</v>
      </c>
      <c r="L310" s="6">
        <v>8</v>
      </c>
      <c r="M310" s="6">
        <v>1</v>
      </c>
      <c r="N310" s="6">
        <v>7</v>
      </c>
      <c r="O310" s="7" t="s">
        <v>2575</v>
      </c>
    </row>
    <row r="311" spans="1:15" x14ac:dyDescent="0.2">
      <c r="A311" s="9">
        <v>1.8019063447978592E+16</v>
      </c>
      <c r="B311" s="6" t="s">
        <v>955</v>
      </c>
      <c r="C311" s="8" t="s">
        <v>956</v>
      </c>
      <c r="D311" s="6" t="s">
        <v>187</v>
      </c>
      <c r="E311" s="12" t="s">
        <v>2229</v>
      </c>
      <c r="F311" s="11" t="s">
        <v>1860</v>
      </c>
      <c r="G311" s="13" t="s">
        <v>2230</v>
      </c>
      <c r="H311" s="6">
        <v>0</v>
      </c>
      <c r="I311" s="6" t="s">
        <v>2575</v>
      </c>
      <c r="J311" s="6">
        <v>4714</v>
      </c>
      <c r="K311" s="6">
        <v>348</v>
      </c>
      <c r="L311" s="6">
        <v>11</v>
      </c>
      <c r="M311" s="6">
        <v>25</v>
      </c>
      <c r="N311" s="6">
        <v>3</v>
      </c>
      <c r="O311" s="7">
        <v>2</v>
      </c>
    </row>
    <row r="312" spans="1:15" x14ac:dyDescent="0.2">
      <c r="A312" s="9">
        <v>1.787337413397489E+16</v>
      </c>
      <c r="B312" s="6" t="s">
        <v>1275</v>
      </c>
      <c r="C312" s="8" t="s">
        <v>1276</v>
      </c>
      <c r="D312" s="6" t="s">
        <v>187</v>
      </c>
      <c r="E312" s="12" t="s">
        <v>2426</v>
      </c>
      <c r="F312" s="11" t="s">
        <v>1858</v>
      </c>
      <c r="G312" s="13" t="s">
        <v>2427</v>
      </c>
      <c r="H312" s="6">
        <v>0</v>
      </c>
      <c r="I312" s="6" t="s">
        <v>2575</v>
      </c>
      <c r="J312" s="6">
        <v>4694</v>
      </c>
      <c r="K312" s="6">
        <v>454</v>
      </c>
      <c r="L312" s="6">
        <v>110</v>
      </c>
      <c r="M312" s="6">
        <v>4</v>
      </c>
      <c r="N312" s="6">
        <v>16</v>
      </c>
      <c r="O312" s="7">
        <v>12</v>
      </c>
    </row>
    <row r="313" spans="1:15" x14ac:dyDescent="0.2">
      <c r="A313" s="9">
        <v>1.8021033169748E+16</v>
      </c>
      <c r="B313" s="6" t="s">
        <v>1233</v>
      </c>
      <c r="C313" s="8" t="s">
        <v>1234</v>
      </c>
      <c r="D313" s="6" t="s">
        <v>188</v>
      </c>
      <c r="E313" s="12" t="s">
        <v>2399</v>
      </c>
      <c r="F313" s="11" t="s">
        <v>1864</v>
      </c>
      <c r="G313" s="13" t="s">
        <v>2400</v>
      </c>
      <c r="H313" s="6">
        <v>0</v>
      </c>
      <c r="I313" s="6" t="s">
        <v>2575</v>
      </c>
      <c r="J313" s="6">
        <v>4684</v>
      </c>
      <c r="K313" s="6">
        <v>382</v>
      </c>
      <c r="L313" s="6">
        <v>25</v>
      </c>
      <c r="M313" s="6">
        <v>4</v>
      </c>
      <c r="N313" s="6">
        <v>14</v>
      </c>
      <c r="O313" s="7">
        <v>2</v>
      </c>
    </row>
    <row r="314" spans="1:15" x14ac:dyDescent="0.2">
      <c r="A314" s="9">
        <v>1.8081801031434688E+16</v>
      </c>
      <c r="B314" s="6" t="s">
        <v>881</v>
      </c>
      <c r="C314" s="8" t="s">
        <v>882</v>
      </c>
      <c r="D314" s="6" t="s">
        <v>188</v>
      </c>
      <c r="E314" s="12" t="s">
        <v>2174</v>
      </c>
      <c r="F314" s="11" t="s">
        <v>1861</v>
      </c>
      <c r="G314" s="13" t="s">
        <v>2177</v>
      </c>
      <c r="H314" s="6">
        <v>0</v>
      </c>
      <c r="I314" s="6" t="s">
        <v>2575</v>
      </c>
      <c r="J314" s="6">
        <v>4684</v>
      </c>
      <c r="K314" s="6">
        <v>271</v>
      </c>
      <c r="L314" s="6">
        <v>77</v>
      </c>
      <c r="M314" s="6">
        <v>5</v>
      </c>
      <c r="N314" s="6">
        <v>31</v>
      </c>
      <c r="O314" s="7">
        <v>5</v>
      </c>
    </row>
    <row r="315" spans="1:15" x14ac:dyDescent="0.2">
      <c r="A315" s="9">
        <v>1.8218794687248208E+16</v>
      </c>
      <c r="B315" s="6" t="s">
        <v>1015</v>
      </c>
      <c r="C315" s="8" t="s">
        <v>1016</v>
      </c>
      <c r="D315" s="6" t="s">
        <v>188</v>
      </c>
      <c r="E315" s="12" t="s">
        <v>2266</v>
      </c>
      <c r="F315" s="11" t="s">
        <v>1862</v>
      </c>
      <c r="G315" s="13" t="s">
        <v>2135</v>
      </c>
      <c r="H315" s="6">
        <v>0</v>
      </c>
      <c r="I315" s="6" t="s">
        <v>2575</v>
      </c>
      <c r="J315" s="6">
        <v>4674</v>
      </c>
      <c r="K315" s="6">
        <v>111</v>
      </c>
      <c r="L315" s="6">
        <v>25</v>
      </c>
      <c r="M315" s="6">
        <v>11</v>
      </c>
      <c r="N315" s="6">
        <v>3</v>
      </c>
      <c r="O315" s="7" t="s">
        <v>2575</v>
      </c>
    </row>
    <row r="316" spans="1:15" x14ac:dyDescent="0.2">
      <c r="A316" s="9">
        <v>1.8162966220314488E+16</v>
      </c>
      <c r="B316" s="6" t="s">
        <v>601</v>
      </c>
      <c r="C316" s="8" t="s">
        <v>602</v>
      </c>
      <c r="D316" s="6" t="s">
        <v>187</v>
      </c>
      <c r="E316" s="12" t="s">
        <v>1970</v>
      </c>
      <c r="F316" s="11" t="s">
        <v>1859</v>
      </c>
      <c r="G316" s="13" t="s">
        <v>1971</v>
      </c>
      <c r="H316" s="6">
        <v>0</v>
      </c>
      <c r="I316" s="6" t="s">
        <v>2575</v>
      </c>
      <c r="J316" s="6">
        <v>4635</v>
      </c>
      <c r="K316" s="6">
        <v>265</v>
      </c>
      <c r="L316" s="6">
        <v>24</v>
      </c>
      <c r="M316" s="6">
        <v>2</v>
      </c>
      <c r="N316" s="6">
        <v>9</v>
      </c>
      <c r="O316" s="7">
        <v>2</v>
      </c>
    </row>
    <row r="317" spans="1:15" x14ac:dyDescent="0.2">
      <c r="A317" s="9">
        <v>1.802141503387652E+16</v>
      </c>
      <c r="B317" s="6" t="s">
        <v>1111</v>
      </c>
      <c r="C317" s="8" t="s">
        <v>1112</v>
      </c>
      <c r="D317" s="6" t="s">
        <v>187</v>
      </c>
      <c r="E317" s="12" t="s">
        <v>2330</v>
      </c>
      <c r="F317" s="11" t="s">
        <v>1863</v>
      </c>
      <c r="G317" s="13" t="s">
        <v>2331</v>
      </c>
      <c r="H317" s="6">
        <v>0</v>
      </c>
      <c r="I317" s="6" t="s">
        <v>2575</v>
      </c>
      <c r="J317" s="6">
        <v>4626</v>
      </c>
      <c r="K317" s="6">
        <v>298</v>
      </c>
      <c r="L317" s="6">
        <v>12</v>
      </c>
      <c r="M317" s="6">
        <v>8</v>
      </c>
      <c r="N317" s="6">
        <v>6</v>
      </c>
      <c r="O317" s="7">
        <v>1</v>
      </c>
    </row>
    <row r="318" spans="1:15" x14ac:dyDescent="0.2">
      <c r="A318" s="9">
        <v>1.795086296369265E+16</v>
      </c>
      <c r="B318" s="6" t="s">
        <v>1221</v>
      </c>
      <c r="C318" s="8" t="s">
        <v>1222</v>
      </c>
      <c r="D318" s="6" t="s">
        <v>187</v>
      </c>
      <c r="E318" s="12" t="s">
        <v>2393</v>
      </c>
      <c r="F318" s="11" t="s">
        <v>1862</v>
      </c>
      <c r="G318" s="13" t="s">
        <v>2394</v>
      </c>
      <c r="H318" s="6">
        <v>0</v>
      </c>
      <c r="I318" s="6" t="s">
        <v>2575</v>
      </c>
      <c r="J318" s="6">
        <v>4626</v>
      </c>
      <c r="K318" s="6">
        <v>174</v>
      </c>
      <c r="L318" s="6">
        <v>61</v>
      </c>
      <c r="M318" s="6">
        <v>2</v>
      </c>
      <c r="N318" s="6">
        <v>15</v>
      </c>
      <c r="O318" s="7" t="s">
        <v>2575</v>
      </c>
    </row>
    <row r="319" spans="1:15" x14ac:dyDescent="0.2">
      <c r="A319" s="9">
        <v>1.794853304073753E+16</v>
      </c>
      <c r="B319" s="6" t="s">
        <v>989</v>
      </c>
      <c r="C319" s="8" t="s">
        <v>990</v>
      </c>
      <c r="D319" s="6" t="s">
        <v>187</v>
      </c>
      <c r="E319" s="12" t="s">
        <v>2253</v>
      </c>
      <c r="F319" s="11" t="s">
        <v>1860</v>
      </c>
      <c r="G319" s="13" t="s">
        <v>2254</v>
      </c>
      <c r="H319" s="6">
        <v>0</v>
      </c>
      <c r="I319" s="6" t="s">
        <v>2575</v>
      </c>
      <c r="J319" s="6">
        <v>4626</v>
      </c>
      <c r="K319" s="6">
        <v>176</v>
      </c>
      <c r="L319" s="6">
        <v>26</v>
      </c>
      <c r="M319" s="6">
        <v>33</v>
      </c>
      <c r="N319" s="6">
        <v>6</v>
      </c>
      <c r="O319" s="7" t="s">
        <v>2575</v>
      </c>
    </row>
    <row r="320" spans="1:15" x14ac:dyDescent="0.2">
      <c r="A320" s="9">
        <v>1.80139396369997E+16</v>
      </c>
      <c r="B320" s="6" t="s">
        <v>1043</v>
      </c>
      <c r="C320" s="8" t="s">
        <v>1044</v>
      </c>
      <c r="D320" s="6" t="s">
        <v>187</v>
      </c>
      <c r="E320" s="12" t="s">
        <v>2286</v>
      </c>
      <c r="F320" s="11" t="s">
        <v>1862</v>
      </c>
      <c r="G320" s="13" t="s">
        <v>2287</v>
      </c>
      <c r="H320" s="6">
        <v>0</v>
      </c>
      <c r="I320" s="6" t="s">
        <v>2575</v>
      </c>
      <c r="J320" s="6">
        <v>4616</v>
      </c>
      <c r="K320" s="6">
        <v>273</v>
      </c>
      <c r="L320" s="6">
        <v>40</v>
      </c>
      <c r="M320" s="6">
        <v>0</v>
      </c>
      <c r="N320" s="6">
        <v>16</v>
      </c>
      <c r="O320" s="6">
        <v>2</v>
      </c>
    </row>
    <row r="321" spans="1:15" x14ac:dyDescent="0.2">
      <c r="A321" s="9" t="s">
        <v>1805</v>
      </c>
      <c r="B321" s="6" t="s">
        <v>475</v>
      </c>
      <c r="C321" s="6" t="s">
        <v>476</v>
      </c>
      <c r="D321" s="6" t="s">
        <v>187</v>
      </c>
      <c r="E321" s="12">
        <v>45512</v>
      </c>
      <c r="F321" s="11" t="s">
        <v>1861</v>
      </c>
      <c r="G321" s="13">
        <v>0.43472222222222223</v>
      </c>
      <c r="H321" s="6">
        <v>0</v>
      </c>
      <c r="I321" s="6">
        <v>6111</v>
      </c>
      <c r="J321" s="6">
        <v>4597</v>
      </c>
      <c r="K321" s="6">
        <v>229</v>
      </c>
      <c r="L321" s="6">
        <v>8</v>
      </c>
      <c r="M321" s="6">
        <v>13</v>
      </c>
      <c r="N321" s="6">
        <v>3</v>
      </c>
      <c r="O321" s="6">
        <v>11</v>
      </c>
    </row>
    <row r="322" spans="1:15" x14ac:dyDescent="0.2">
      <c r="A322" s="9" t="s">
        <v>1671</v>
      </c>
      <c r="B322" s="6" t="s">
        <v>208</v>
      </c>
      <c r="C322" s="6" t="s">
        <v>209</v>
      </c>
      <c r="D322" s="6" t="s">
        <v>187</v>
      </c>
      <c r="E322" s="12">
        <v>45642</v>
      </c>
      <c r="F322" s="11" t="s">
        <v>1858</v>
      </c>
      <c r="G322" s="13">
        <v>0.40416666666666667</v>
      </c>
      <c r="H322" s="6">
        <v>0</v>
      </c>
      <c r="I322" s="6">
        <v>5818</v>
      </c>
      <c r="J322" s="6">
        <v>4597</v>
      </c>
      <c r="K322" s="6">
        <v>233</v>
      </c>
      <c r="L322" s="6">
        <v>14</v>
      </c>
      <c r="M322" s="6">
        <v>1</v>
      </c>
      <c r="N322" s="6">
        <v>10</v>
      </c>
      <c r="O322" s="6" t="s">
        <v>2575</v>
      </c>
    </row>
    <row r="323" spans="1:15" x14ac:dyDescent="0.2">
      <c r="A323" s="9" t="s">
        <v>1803</v>
      </c>
      <c r="B323" s="6" t="s">
        <v>471</v>
      </c>
      <c r="C323" s="6" t="s">
        <v>472</v>
      </c>
      <c r="D323" s="6" t="s">
        <v>188</v>
      </c>
      <c r="E323" s="12">
        <v>45510</v>
      </c>
      <c r="F323" s="11" t="s">
        <v>1863</v>
      </c>
      <c r="G323" s="13">
        <v>0.42430555555555555</v>
      </c>
      <c r="H323" s="6">
        <v>0</v>
      </c>
      <c r="I323" s="6">
        <v>6118</v>
      </c>
      <c r="J323" s="6">
        <v>4569</v>
      </c>
      <c r="K323" s="6">
        <v>225</v>
      </c>
      <c r="L323" s="6">
        <v>25</v>
      </c>
      <c r="M323" s="6">
        <v>0</v>
      </c>
      <c r="N323" s="6">
        <v>15</v>
      </c>
      <c r="O323" s="6">
        <v>1</v>
      </c>
    </row>
    <row r="324" spans="1:15" x14ac:dyDescent="0.2">
      <c r="A324" s="9" t="s">
        <v>1702</v>
      </c>
      <c r="B324" s="6" t="s">
        <v>269</v>
      </c>
      <c r="C324" s="6" t="s">
        <v>270</v>
      </c>
      <c r="D324" s="6" t="s">
        <v>187</v>
      </c>
      <c r="E324" s="12">
        <v>45612</v>
      </c>
      <c r="F324" s="11" t="s">
        <v>1859</v>
      </c>
      <c r="G324" s="13">
        <v>0.76388888888888884</v>
      </c>
      <c r="H324" s="6">
        <v>0</v>
      </c>
      <c r="I324" s="6">
        <v>5713</v>
      </c>
      <c r="J324" s="6">
        <v>4541</v>
      </c>
      <c r="K324" s="6">
        <v>213</v>
      </c>
      <c r="L324" s="6">
        <v>9</v>
      </c>
      <c r="M324" s="6">
        <v>2</v>
      </c>
      <c r="N324" s="6">
        <v>5</v>
      </c>
      <c r="O324" s="6" t="s">
        <v>2575</v>
      </c>
    </row>
    <row r="325" spans="1:15" x14ac:dyDescent="0.2">
      <c r="A325" s="9">
        <v>1.792433375078608E+16</v>
      </c>
      <c r="B325" s="6" t="s">
        <v>1247</v>
      </c>
      <c r="C325" s="8" t="s">
        <v>1248</v>
      </c>
      <c r="D325" s="6" t="s">
        <v>187</v>
      </c>
      <c r="E325" s="12" t="s">
        <v>2409</v>
      </c>
      <c r="F325" s="11" t="s">
        <v>1858</v>
      </c>
      <c r="G325" s="13" t="s">
        <v>2410</v>
      </c>
      <c r="H325" s="6">
        <v>0</v>
      </c>
      <c r="I325" s="6" t="s">
        <v>2575</v>
      </c>
      <c r="J325" s="6">
        <v>4532</v>
      </c>
      <c r="K325" s="6">
        <v>398</v>
      </c>
      <c r="L325" s="6">
        <v>45</v>
      </c>
      <c r="M325" s="6">
        <v>7</v>
      </c>
      <c r="N325" s="6">
        <v>27</v>
      </c>
      <c r="O325" s="6">
        <v>1</v>
      </c>
    </row>
    <row r="326" spans="1:15" x14ac:dyDescent="0.2">
      <c r="A326" s="9">
        <v>1.797610488262694E+16</v>
      </c>
      <c r="B326" s="6" t="s">
        <v>1065</v>
      </c>
      <c r="C326" s="8" t="s">
        <v>1066</v>
      </c>
      <c r="D326" s="6" t="s">
        <v>188</v>
      </c>
      <c r="E326" s="12" t="s">
        <v>2300</v>
      </c>
      <c r="F326" s="11" t="s">
        <v>1858</v>
      </c>
      <c r="G326" s="13" t="s">
        <v>2302</v>
      </c>
      <c r="H326" s="6">
        <v>0</v>
      </c>
      <c r="I326" s="6" t="s">
        <v>2575</v>
      </c>
      <c r="J326" s="6">
        <v>4532</v>
      </c>
      <c r="K326" s="6">
        <v>493</v>
      </c>
      <c r="L326" s="6">
        <v>41</v>
      </c>
      <c r="M326" s="6">
        <v>19</v>
      </c>
      <c r="N326" s="6">
        <v>9</v>
      </c>
      <c r="O326" s="6">
        <v>2</v>
      </c>
    </row>
    <row r="327" spans="1:15" x14ac:dyDescent="0.2">
      <c r="A327" s="9">
        <v>1.81110515203327E+16</v>
      </c>
      <c r="B327" s="6" t="s">
        <v>1231</v>
      </c>
      <c r="C327" s="8" t="s">
        <v>1232</v>
      </c>
      <c r="D327" s="6" t="s">
        <v>187</v>
      </c>
      <c r="E327" s="12" t="s">
        <v>2397</v>
      </c>
      <c r="F327" s="11" t="s">
        <v>1858</v>
      </c>
      <c r="G327" s="13" t="s">
        <v>2398</v>
      </c>
      <c r="H327" s="6">
        <v>0</v>
      </c>
      <c r="I327" s="6" t="s">
        <v>2575</v>
      </c>
      <c r="J327" s="6">
        <v>4505</v>
      </c>
      <c r="K327" s="6">
        <v>226</v>
      </c>
      <c r="L327" s="6">
        <v>6</v>
      </c>
      <c r="M327" s="6">
        <v>9</v>
      </c>
      <c r="N327" s="6">
        <v>2</v>
      </c>
      <c r="O327" s="6" t="s">
        <v>2575</v>
      </c>
    </row>
    <row r="328" spans="1:15" x14ac:dyDescent="0.2">
      <c r="A328" s="9" t="s">
        <v>1838</v>
      </c>
      <c r="B328" s="6" t="s">
        <v>541</v>
      </c>
      <c r="C328" s="6" t="s">
        <v>542</v>
      </c>
      <c r="D328" s="6" t="s">
        <v>187</v>
      </c>
      <c r="E328" s="12">
        <v>45546</v>
      </c>
      <c r="F328" s="11" t="s">
        <v>1862</v>
      </c>
      <c r="G328" s="13">
        <v>0.44166666666666665</v>
      </c>
      <c r="H328" s="6">
        <v>0</v>
      </c>
      <c r="I328" s="6">
        <v>5725</v>
      </c>
      <c r="J328" s="6">
        <v>4487</v>
      </c>
      <c r="K328" s="6">
        <v>153</v>
      </c>
      <c r="L328" s="6">
        <v>37</v>
      </c>
      <c r="M328" s="6">
        <v>8</v>
      </c>
      <c r="N328" s="6">
        <v>13</v>
      </c>
      <c r="O328" s="6" t="s">
        <v>2575</v>
      </c>
    </row>
    <row r="329" spans="1:15" x14ac:dyDescent="0.2">
      <c r="A329" s="9">
        <v>1.802509991579442E+16</v>
      </c>
      <c r="B329" s="6" t="s">
        <v>1093</v>
      </c>
      <c r="C329" s="8" t="s">
        <v>1094</v>
      </c>
      <c r="D329" s="6" t="s">
        <v>187</v>
      </c>
      <c r="E329" s="12" t="s">
        <v>2320</v>
      </c>
      <c r="F329" s="11" t="s">
        <v>1860</v>
      </c>
      <c r="G329" s="13" t="s">
        <v>2147</v>
      </c>
      <c r="H329" s="6">
        <v>0</v>
      </c>
      <c r="I329" s="6" t="s">
        <v>2575</v>
      </c>
      <c r="J329" s="6">
        <v>4478</v>
      </c>
      <c r="K329" s="6">
        <v>416</v>
      </c>
      <c r="L329" s="6">
        <v>65</v>
      </c>
      <c r="M329" s="6">
        <v>4</v>
      </c>
      <c r="N329" s="6">
        <v>11</v>
      </c>
      <c r="O329" s="6">
        <v>1</v>
      </c>
    </row>
    <row r="330" spans="1:15" x14ac:dyDescent="0.2">
      <c r="A330" s="9" t="s">
        <v>1768</v>
      </c>
      <c r="B330" s="6" t="s">
        <v>401</v>
      </c>
      <c r="C330" s="6" t="s">
        <v>402</v>
      </c>
      <c r="D330" s="6" t="s">
        <v>187</v>
      </c>
      <c r="E330" s="12">
        <v>45477</v>
      </c>
      <c r="F330" s="11" t="s">
        <v>1861</v>
      </c>
      <c r="G330" s="13">
        <v>0.41666666666666669</v>
      </c>
      <c r="H330" s="6">
        <v>0</v>
      </c>
      <c r="I330" s="6">
        <v>5495</v>
      </c>
      <c r="J330" s="6">
        <v>4469</v>
      </c>
      <c r="K330" s="6">
        <v>208</v>
      </c>
      <c r="L330" s="6">
        <v>39</v>
      </c>
      <c r="M330" s="6">
        <v>8</v>
      </c>
      <c r="N330" s="6">
        <v>16</v>
      </c>
      <c r="O330" s="6">
        <v>1</v>
      </c>
    </row>
    <row r="331" spans="1:15" x14ac:dyDescent="0.2">
      <c r="A331" s="9" t="s">
        <v>1811</v>
      </c>
      <c r="B331" s="6" t="s">
        <v>487</v>
      </c>
      <c r="C331" s="6" t="s">
        <v>488</v>
      </c>
      <c r="D331" s="6" t="s">
        <v>187</v>
      </c>
      <c r="E331" s="12">
        <v>45518</v>
      </c>
      <c r="F331" s="11" t="s">
        <v>1862</v>
      </c>
      <c r="G331" s="13">
        <v>0.42569444444444443</v>
      </c>
      <c r="H331" s="6">
        <v>0</v>
      </c>
      <c r="I331" s="6">
        <v>5334</v>
      </c>
      <c r="J331" s="6">
        <v>4469</v>
      </c>
      <c r="K331" s="6">
        <v>95</v>
      </c>
      <c r="L331" s="6">
        <v>6</v>
      </c>
      <c r="M331" s="6">
        <v>4</v>
      </c>
      <c r="N331" s="6">
        <v>4</v>
      </c>
      <c r="O331" s="6">
        <v>1</v>
      </c>
    </row>
    <row r="332" spans="1:15" x14ac:dyDescent="0.2">
      <c r="A332" s="9" t="s">
        <v>1825</v>
      </c>
      <c r="B332" s="6" t="s">
        <v>515</v>
      </c>
      <c r="C332" s="6" t="s">
        <v>516</v>
      </c>
      <c r="D332" s="6" t="s">
        <v>187</v>
      </c>
      <c r="E332" s="12">
        <v>45532</v>
      </c>
      <c r="F332" s="11" t="s">
        <v>1862</v>
      </c>
      <c r="G332" s="13">
        <v>0.81874999999999998</v>
      </c>
      <c r="H332" s="6">
        <v>0</v>
      </c>
      <c r="I332" s="6">
        <v>5677</v>
      </c>
      <c r="J332" s="6">
        <v>4425</v>
      </c>
      <c r="K332" s="6">
        <v>419</v>
      </c>
      <c r="L332" s="6">
        <v>0</v>
      </c>
      <c r="M332" s="6">
        <v>1</v>
      </c>
      <c r="N332" s="6">
        <v>6</v>
      </c>
      <c r="O332" s="6" t="s">
        <v>2575</v>
      </c>
    </row>
    <row r="333" spans="1:15" x14ac:dyDescent="0.2">
      <c r="A333" s="9">
        <v>1.80252108616422E+16</v>
      </c>
      <c r="B333" s="6" t="s">
        <v>1333</v>
      </c>
      <c r="C333" s="8" t="s">
        <v>1334</v>
      </c>
      <c r="D333" s="6" t="s">
        <v>189</v>
      </c>
      <c r="E333" s="12" t="s">
        <v>2457</v>
      </c>
      <c r="F333" s="11" t="s">
        <v>1860</v>
      </c>
      <c r="G333" s="13" t="s">
        <v>2458</v>
      </c>
      <c r="H333" s="6">
        <v>69</v>
      </c>
      <c r="I333" s="6" t="s">
        <v>2575</v>
      </c>
      <c r="J333" s="6">
        <v>4425</v>
      </c>
      <c r="K333" s="6">
        <v>94</v>
      </c>
      <c r="L333" s="6">
        <v>4</v>
      </c>
      <c r="M333" s="6">
        <v>0</v>
      </c>
      <c r="N333" s="6">
        <v>10</v>
      </c>
      <c r="O333" s="6">
        <v>16</v>
      </c>
    </row>
    <row r="334" spans="1:15" x14ac:dyDescent="0.2">
      <c r="A334" s="9" t="s">
        <v>1611</v>
      </c>
      <c r="B334" s="6" t="s">
        <v>47</v>
      </c>
      <c r="C334" s="6" t="s">
        <v>136</v>
      </c>
      <c r="D334" s="6" t="s">
        <v>187</v>
      </c>
      <c r="E334" s="12">
        <v>45714</v>
      </c>
      <c r="F334" s="11" t="s">
        <v>1862</v>
      </c>
      <c r="G334" s="13">
        <v>0.72291666666666665</v>
      </c>
      <c r="H334" s="6">
        <v>0</v>
      </c>
      <c r="I334" s="6">
        <v>6188</v>
      </c>
      <c r="J334" s="6">
        <v>4417</v>
      </c>
      <c r="K334" s="6">
        <v>53</v>
      </c>
      <c r="L334" s="6">
        <v>18</v>
      </c>
      <c r="M334" s="6">
        <v>15</v>
      </c>
      <c r="N334" s="6">
        <v>2</v>
      </c>
      <c r="O334" s="6" t="s">
        <v>2575</v>
      </c>
    </row>
    <row r="335" spans="1:15" x14ac:dyDescent="0.2">
      <c r="A335" s="9">
        <v>1.794511627497458E+16</v>
      </c>
      <c r="B335" s="6" t="s">
        <v>1908</v>
      </c>
      <c r="C335" s="8" t="s">
        <v>1909</v>
      </c>
      <c r="D335" s="6" t="s">
        <v>189</v>
      </c>
      <c r="E335" s="12" t="s">
        <v>1907</v>
      </c>
      <c r="F335" s="11" t="s">
        <v>1858</v>
      </c>
      <c r="G335" s="13">
        <v>0.58958333333333335</v>
      </c>
      <c r="H335" s="6">
        <v>73</v>
      </c>
      <c r="I335" s="6">
        <v>6510</v>
      </c>
      <c r="J335" s="6">
        <v>4417</v>
      </c>
      <c r="K335" s="6">
        <v>443</v>
      </c>
      <c r="L335" s="6">
        <v>57</v>
      </c>
      <c r="M335" s="6">
        <v>2</v>
      </c>
      <c r="N335" s="6">
        <v>42</v>
      </c>
      <c r="O335" s="6">
        <v>6</v>
      </c>
    </row>
    <row r="336" spans="1:15" x14ac:dyDescent="0.2">
      <c r="A336" s="9">
        <v>1.809491393240836E+16</v>
      </c>
      <c r="B336" s="6" t="s">
        <v>783</v>
      </c>
      <c r="C336" s="8" t="s">
        <v>784</v>
      </c>
      <c r="D336" s="6" t="s">
        <v>187</v>
      </c>
      <c r="E336" s="12" t="s">
        <v>2106</v>
      </c>
      <c r="F336" s="11" t="s">
        <v>1862</v>
      </c>
      <c r="G336" s="13" t="s">
        <v>2108</v>
      </c>
      <c r="H336" s="6">
        <v>0</v>
      </c>
      <c r="I336" s="6" t="s">
        <v>2575</v>
      </c>
      <c r="J336" s="6">
        <v>4405</v>
      </c>
      <c r="K336" s="6">
        <v>935</v>
      </c>
      <c r="L336" s="6">
        <v>35</v>
      </c>
      <c r="M336" s="6">
        <v>15</v>
      </c>
      <c r="N336" s="6">
        <v>3</v>
      </c>
      <c r="O336" s="6">
        <v>3</v>
      </c>
    </row>
    <row r="337" spans="1:15" x14ac:dyDescent="0.2">
      <c r="A337" s="9" t="s">
        <v>1781</v>
      </c>
      <c r="B337" s="6" t="s">
        <v>427</v>
      </c>
      <c r="C337" s="6" t="s">
        <v>428</v>
      </c>
      <c r="D337" s="6" t="s">
        <v>188</v>
      </c>
      <c r="E337" s="12">
        <v>45488</v>
      </c>
      <c r="F337" s="11" t="s">
        <v>1858</v>
      </c>
      <c r="G337" s="13">
        <v>0.8041666666666667</v>
      </c>
      <c r="H337" s="6">
        <v>0</v>
      </c>
      <c r="I337" s="6">
        <v>7919</v>
      </c>
      <c r="J337" s="6">
        <v>4399</v>
      </c>
      <c r="K337" s="6">
        <v>364</v>
      </c>
      <c r="L337" s="6">
        <v>38</v>
      </c>
      <c r="M337" s="6">
        <v>0</v>
      </c>
      <c r="N337" s="6">
        <v>22</v>
      </c>
      <c r="O337" s="6" t="s">
        <v>2575</v>
      </c>
    </row>
    <row r="338" spans="1:15" x14ac:dyDescent="0.2">
      <c r="A338" s="9">
        <v>1.805102607160494E+16</v>
      </c>
      <c r="B338" s="6" t="s">
        <v>837</v>
      </c>
      <c r="C338" s="8" t="s">
        <v>838</v>
      </c>
      <c r="D338" s="6" t="s">
        <v>187</v>
      </c>
      <c r="E338" s="12" t="s">
        <v>2148</v>
      </c>
      <c r="F338" s="11" t="s">
        <v>1860</v>
      </c>
      <c r="G338" s="13" t="s">
        <v>2005</v>
      </c>
      <c r="H338" s="6">
        <v>0</v>
      </c>
      <c r="I338" s="6" t="s">
        <v>2575</v>
      </c>
      <c r="J338" s="6">
        <v>4391</v>
      </c>
      <c r="K338" s="6">
        <v>585</v>
      </c>
      <c r="L338" s="6">
        <v>90</v>
      </c>
      <c r="M338" s="6">
        <v>2</v>
      </c>
      <c r="N338" s="6">
        <v>40</v>
      </c>
      <c r="O338" s="6">
        <v>6</v>
      </c>
    </row>
    <row r="339" spans="1:15" x14ac:dyDescent="0.2">
      <c r="A339" s="9" t="s">
        <v>1856</v>
      </c>
      <c r="B339" s="6" t="s">
        <v>577</v>
      </c>
      <c r="C339" s="6" t="s">
        <v>578</v>
      </c>
      <c r="D339" s="6" t="s">
        <v>188</v>
      </c>
      <c r="E339" s="12">
        <v>45561</v>
      </c>
      <c r="F339" s="11" t="s">
        <v>1861</v>
      </c>
      <c r="G339" s="13">
        <v>0.80347222222222225</v>
      </c>
      <c r="H339" s="6">
        <v>0</v>
      </c>
      <c r="I339" s="6">
        <v>6785</v>
      </c>
      <c r="J339" s="6">
        <v>4382</v>
      </c>
      <c r="K339" s="6">
        <v>349</v>
      </c>
      <c r="L339" s="6">
        <v>82</v>
      </c>
      <c r="M339" s="6">
        <v>2</v>
      </c>
      <c r="N339" s="6">
        <v>39</v>
      </c>
      <c r="O339" s="6">
        <v>3</v>
      </c>
    </row>
    <row r="340" spans="1:15" x14ac:dyDescent="0.2">
      <c r="A340" s="9">
        <v>1.795691209756345E+16</v>
      </c>
      <c r="B340" s="6" t="s">
        <v>1143</v>
      </c>
      <c r="C340" s="8" t="s">
        <v>1144</v>
      </c>
      <c r="D340" s="6" t="s">
        <v>187</v>
      </c>
      <c r="E340" s="12" t="s">
        <v>2347</v>
      </c>
      <c r="F340" s="11" t="s">
        <v>1861</v>
      </c>
      <c r="G340" s="13" t="s">
        <v>2291</v>
      </c>
      <c r="H340" s="6">
        <v>0</v>
      </c>
      <c r="I340" s="6" t="s">
        <v>2575</v>
      </c>
      <c r="J340" s="6">
        <v>4382</v>
      </c>
      <c r="K340" s="6">
        <v>246</v>
      </c>
      <c r="L340" s="6">
        <v>36</v>
      </c>
      <c r="M340" s="6">
        <v>1</v>
      </c>
      <c r="N340" s="6">
        <v>12</v>
      </c>
      <c r="O340" s="6" t="s">
        <v>2575</v>
      </c>
    </row>
    <row r="341" spans="1:15" x14ac:dyDescent="0.2">
      <c r="A341" s="9" t="s">
        <v>1658</v>
      </c>
      <c r="B341" s="6" t="s">
        <v>94</v>
      </c>
      <c r="C341" s="6" t="s">
        <v>183</v>
      </c>
      <c r="D341" s="6" t="s">
        <v>187</v>
      </c>
      <c r="E341" s="12">
        <v>45664</v>
      </c>
      <c r="F341" s="11" t="s">
        <v>1863</v>
      </c>
      <c r="G341" s="13">
        <v>0.78472222222222221</v>
      </c>
      <c r="H341" s="6">
        <v>0</v>
      </c>
      <c r="I341" s="6">
        <v>5679</v>
      </c>
      <c r="J341" s="6">
        <v>4374</v>
      </c>
      <c r="K341" s="6">
        <v>160</v>
      </c>
      <c r="L341" s="6">
        <v>7</v>
      </c>
      <c r="M341" s="6">
        <v>0</v>
      </c>
      <c r="N341" s="6">
        <v>1</v>
      </c>
      <c r="O341" s="6" t="s">
        <v>2575</v>
      </c>
    </row>
    <row r="342" spans="1:15" x14ac:dyDescent="0.2">
      <c r="A342" s="9">
        <v>1.801104399796294E+16</v>
      </c>
      <c r="B342" s="6" t="s">
        <v>1207</v>
      </c>
      <c r="C342" s="8" t="s">
        <v>1208</v>
      </c>
      <c r="D342" s="6" t="s">
        <v>187</v>
      </c>
      <c r="E342" s="12" t="s">
        <v>2384</v>
      </c>
      <c r="F342" s="11" t="s">
        <v>1858</v>
      </c>
      <c r="G342" s="13" t="s">
        <v>2297</v>
      </c>
      <c r="H342" s="6">
        <v>0</v>
      </c>
      <c r="I342" s="6" t="s">
        <v>2575</v>
      </c>
      <c r="J342" s="6">
        <v>4374</v>
      </c>
      <c r="K342" s="6">
        <v>509</v>
      </c>
      <c r="L342" s="6">
        <v>16</v>
      </c>
      <c r="M342" s="6">
        <v>4</v>
      </c>
      <c r="N342" s="6">
        <v>12</v>
      </c>
      <c r="O342" s="6">
        <v>3</v>
      </c>
    </row>
    <row r="343" spans="1:15" x14ac:dyDescent="0.2">
      <c r="A343" s="9" t="s">
        <v>1787</v>
      </c>
      <c r="B343" s="6" t="s">
        <v>439</v>
      </c>
      <c r="C343" s="6" t="s">
        <v>440</v>
      </c>
      <c r="D343" s="6" t="s">
        <v>187</v>
      </c>
      <c r="E343" s="12">
        <v>45493</v>
      </c>
      <c r="F343" s="11" t="s">
        <v>1859</v>
      </c>
      <c r="G343" s="13">
        <v>0.7895833333333333</v>
      </c>
      <c r="H343" s="6">
        <v>0</v>
      </c>
      <c r="I343" s="6">
        <v>5497</v>
      </c>
      <c r="J343" s="6">
        <v>4349</v>
      </c>
      <c r="K343" s="6">
        <v>187</v>
      </c>
      <c r="L343" s="6">
        <v>10</v>
      </c>
      <c r="M343" s="6">
        <v>3</v>
      </c>
      <c r="N343" s="6">
        <v>3</v>
      </c>
      <c r="O343" s="6">
        <v>1</v>
      </c>
    </row>
    <row r="344" spans="1:15" x14ac:dyDescent="0.2">
      <c r="A344" s="9" t="s">
        <v>1717</v>
      </c>
      <c r="B344" s="6" t="s">
        <v>299</v>
      </c>
      <c r="C344" s="6" t="s">
        <v>300</v>
      </c>
      <c r="D344" s="6" t="s">
        <v>187</v>
      </c>
      <c r="E344" s="12">
        <v>45602</v>
      </c>
      <c r="F344" s="11" t="s">
        <v>1862</v>
      </c>
      <c r="G344" s="13">
        <v>0.41458333333333336</v>
      </c>
      <c r="H344" s="6">
        <v>0</v>
      </c>
      <c r="I344" s="6">
        <v>5132</v>
      </c>
      <c r="J344" s="6">
        <v>4332</v>
      </c>
      <c r="K344" s="6">
        <v>99</v>
      </c>
      <c r="L344" s="6">
        <v>14</v>
      </c>
      <c r="M344" s="6">
        <v>0</v>
      </c>
      <c r="N344" s="6">
        <v>1</v>
      </c>
      <c r="O344" s="6" t="s">
        <v>2575</v>
      </c>
    </row>
    <row r="345" spans="1:15" x14ac:dyDescent="0.2">
      <c r="A345" s="9" t="s">
        <v>1663</v>
      </c>
      <c r="B345" s="6" t="s">
        <v>192</v>
      </c>
      <c r="C345" s="6" t="s">
        <v>193</v>
      </c>
      <c r="D345" s="6" t="s">
        <v>187</v>
      </c>
      <c r="E345" s="12">
        <v>45653</v>
      </c>
      <c r="F345" s="11" t="s">
        <v>1860</v>
      </c>
      <c r="G345" s="13">
        <v>0.48541666666666666</v>
      </c>
      <c r="H345" s="6">
        <v>0</v>
      </c>
      <c r="I345" s="6">
        <v>5445</v>
      </c>
      <c r="J345" s="6">
        <v>4332</v>
      </c>
      <c r="K345" s="6">
        <v>467</v>
      </c>
      <c r="L345" s="6">
        <v>27</v>
      </c>
      <c r="M345" s="6">
        <v>4</v>
      </c>
      <c r="N345" s="6">
        <v>4</v>
      </c>
      <c r="O345" s="6">
        <v>3</v>
      </c>
    </row>
    <row r="346" spans="1:15" x14ac:dyDescent="0.2">
      <c r="A346" s="9">
        <v>1.8041075311625352E+16</v>
      </c>
      <c r="B346" s="6" t="s">
        <v>969</v>
      </c>
      <c r="C346" s="8" t="s">
        <v>970</v>
      </c>
      <c r="D346" s="6" t="s">
        <v>187</v>
      </c>
      <c r="E346" s="12" t="s">
        <v>2238</v>
      </c>
      <c r="F346" s="11" t="s">
        <v>1858</v>
      </c>
      <c r="G346" s="13" t="s">
        <v>2240</v>
      </c>
      <c r="H346" s="6">
        <v>0</v>
      </c>
      <c r="I346" s="6" t="s">
        <v>2575</v>
      </c>
      <c r="J346" s="6">
        <v>4332</v>
      </c>
      <c r="K346" s="6">
        <v>304</v>
      </c>
      <c r="L346" s="6">
        <v>23</v>
      </c>
      <c r="M346" s="6">
        <v>2</v>
      </c>
      <c r="N346" s="6">
        <v>4</v>
      </c>
      <c r="O346" s="6">
        <v>1</v>
      </c>
    </row>
    <row r="347" spans="1:15" x14ac:dyDescent="0.2">
      <c r="A347" s="9" t="s">
        <v>1619</v>
      </c>
      <c r="B347" s="6" t="s">
        <v>55</v>
      </c>
      <c r="C347" s="6" t="s">
        <v>144</v>
      </c>
      <c r="D347" s="6" t="s">
        <v>187</v>
      </c>
      <c r="E347" s="12">
        <v>45709</v>
      </c>
      <c r="F347" s="11" t="s">
        <v>1860</v>
      </c>
      <c r="G347" s="13">
        <v>0.3972222222222222</v>
      </c>
      <c r="H347" s="6">
        <v>0</v>
      </c>
      <c r="I347" s="6">
        <v>5863</v>
      </c>
      <c r="J347" s="6">
        <v>4324</v>
      </c>
      <c r="K347" s="6">
        <v>250</v>
      </c>
      <c r="L347" s="6">
        <v>37</v>
      </c>
      <c r="M347" s="6">
        <v>3</v>
      </c>
      <c r="N347" s="6">
        <v>14</v>
      </c>
      <c r="O347" s="6" t="s">
        <v>2575</v>
      </c>
    </row>
    <row r="348" spans="1:15" x14ac:dyDescent="0.2">
      <c r="A348" s="9">
        <v>1.786847009713536E+16</v>
      </c>
      <c r="B348" s="6" t="s">
        <v>593</v>
      </c>
      <c r="C348" s="8" t="s">
        <v>594</v>
      </c>
      <c r="D348" s="6" t="s">
        <v>187</v>
      </c>
      <c r="E348" s="12" t="s">
        <v>1962</v>
      </c>
      <c r="F348" s="11" t="s">
        <v>1862</v>
      </c>
      <c r="G348" s="13" t="s">
        <v>1964</v>
      </c>
      <c r="H348" s="6">
        <v>0</v>
      </c>
      <c r="I348" s="6" t="s">
        <v>2575</v>
      </c>
      <c r="J348" s="6">
        <v>4324</v>
      </c>
      <c r="K348" s="6">
        <v>168</v>
      </c>
      <c r="L348" s="6">
        <v>14</v>
      </c>
      <c r="M348" s="6">
        <v>2</v>
      </c>
      <c r="N348" s="6">
        <v>3</v>
      </c>
      <c r="O348" s="6">
        <v>1</v>
      </c>
    </row>
    <row r="349" spans="1:15" x14ac:dyDescent="0.2">
      <c r="A349" s="9">
        <v>1.798721685520608E+16</v>
      </c>
      <c r="B349" s="6" t="s">
        <v>1457</v>
      </c>
      <c r="C349" s="8" t="s">
        <v>1458</v>
      </c>
      <c r="D349" s="6" t="s">
        <v>187</v>
      </c>
      <c r="E349" s="12" t="s">
        <v>2514</v>
      </c>
      <c r="F349" s="11" t="s">
        <v>1863</v>
      </c>
      <c r="G349" s="13" t="s">
        <v>1971</v>
      </c>
      <c r="H349" s="6">
        <v>0</v>
      </c>
      <c r="I349" s="6" t="s">
        <v>2575</v>
      </c>
      <c r="J349" s="6">
        <v>4315</v>
      </c>
      <c r="K349" s="6">
        <v>133</v>
      </c>
      <c r="L349" s="6">
        <v>1</v>
      </c>
      <c r="M349" s="6">
        <v>0</v>
      </c>
      <c r="N349" s="6">
        <v>8</v>
      </c>
      <c r="O349" s="6">
        <v>12</v>
      </c>
    </row>
    <row r="350" spans="1:15" x14ac:dyDescent="0.2">
      <c r="A350" s="9" t="s">
        <v>1812</v>
      </c>
      <c r="B350" s="6" t="s">
        <v>489</v>
      </c>
      <c r="C350" s="6" t="s">
        <v>490</v>
      </c>
      <c r="D350" s="6" t="s">
        <v>189</v>
      </c>
      <c r="E350" s="12">
        <v>45518</v>
      </c>
      <c r="F350" s="11" t="s">
        <v>1862</v>
      </c>
      <c r="G350" s="13">
        <v>0.82638888888888884</v>
      </c>
      <c r="H350" s="6">
        <v>123</v>
      </c>
      <c r="I350" s="6">
        <v>7805</v>
      </c>
      <c r="J350" s="6">
        <v>4275</v>
      </c>
      <c r="K350" s="6">
        <v>272</v>
      </c>
      <c r="L350" s="6">
        <v>69</v>
      </c>
      <c r="M350" s="6">
        <v>39</v>
      </c>
      <c r="N350" s="6">
        <v>6</v>
      </c>
      <c r="O350" s="6">
        <v>12</v>
      </c>
    </row>
    <row r="351" spans="1:15" x14ac:dyDescent="0.2">
      <c r="A351" s="9">
        <v>1.801724448209112E+16</v>
      </c>
      <c r="B351" s="6" t="s">
        <v>923</v>
      </c>
      <c r="C351" s="8" t="s">
        <v>924</v>
      </c>
      <c r="D351" s="6" t="s">
        <v>187</v>
      </c>
      <c r="E351" s="12" t="s">
        <v>2202</v>
      </c>
      <c r="F351" s="11" t="s">
        <v>1858</v>
      </c>
      <c r="G351" s="13" t="s">
        <v>2204</v>
      </c>
      <c r="H351" s="6">
        <v>0</v>
      </c>
      <c r="I351" s="6" t="s">
        <v>2575</v>
      </c>
      <c r="J351" s="6">
        <v>4267</v>
      </c>
      <c r="K351" s="6">
        <v>222</v>
      </c>
      <c r="L351" s="6">
        <v>29</v>
      </c>
      <c r="M351" s="6">
        <v>2</v>
      </c>
      <c r="N351" s="6">
        <v>5</v>
      </c>
      <c r="O351" s="6" t="s">
        <v>2575</v>
      </c>
    </row>
    <row r="352" spans="1:15" x14ac:dyDescent="0.2">
      <c r="A352" s="9" t="s">
        <v>1582</v>
      </c>
      <c r="B352" s="6" t="s">
        <v>18</v>
      </c>
      <c r="C352" s="6" t="s">
        <v>107</v>
      </c>
      <c r="D352" s="6" t="s">
        <v>188</v>
      </c>
      <c r="E352" s="12">
        <v>45741</v>
      </c>
      <c r="F352" s="11" t="s">
        <v>1863</v>
      </c>
      <c r="G352" s="13">
        <v>0.80555555555555558</v>
      </c>
      <c r="H352" s="6">
        <v>0</v>
      </c>
      <c r="I352" s="6">
        <v>6566</v>
      </c>
      <c r="J352" s="6">
        <v>4251</v>
      </c>
      <c r="K352" s="6">
        <v>367</v>
      </c>
      <c r="L352" s="6">
        <v>7</v>
      </c>
      <c r="M352" s="6">
        <v>3</v>
      </c>
      <c r="N352" s="6">
        <v>2</v>
      </c>
      <c r="O352" s="6">
        <v>1</v>
      </c>
    </row>
    <row r="353" spans="1:15" x14ac:dyDescent="0.2">
      <c r="A353" s="9">
        <v>1.791252013783538E+16</v>
      </c>
      <c r="B353" s="6" t="s">
        <v>1165</v>
      </c>
      <c r="C353" s="8" t="s">
        <v>1166</v>
      </c>
      <c r="D353" s="6" t="s">
        <v>188</v>
      </c>
      <c r="E353" s="12" t="s">
        <v>2361</v>
      </c>
      <c r="F353" s="11" t="s">
        <v>1860</v>
      </c>
      <c r="G353" s="13" t="s">
        <v>2362</v>
      </c>
      <c r="H353" s="6">
        <v>0</v>
      </c>
      <c r="I353" s="6" t="s">
        <v>2575</v>
      </c>
      <c r="J353" s="6">
        <v>4235</v>
      </c>
      <c r="K353" s="6">
        <v>482</v>
      </c>
      <c r="L353" s="6">
        <v>57</v>
      </c>
      <c r="M353" s="6">
        <v>16</v>
      </c>
      <c r="N353" s="6">
        <v>23</v>
      </c>
      <c r="O353" s="6" t="s">
        <v>2575</v>
      </c>
    </row>
    <row r="354" spans="1:15" x14ac:dyDescent="0.2">
      <c r="A354" s="9" t="s">
        <v>1641</v>
      </c>
      <c r="B354" s="6" t="s">
        <v>77</v>
      </c>
      <c r="C354" s="6" t="s">
        <v>166</v>
      </c>
      <c r="D354" s="6" t="s">
        <v>187</v>
      </c>
      <c r="E354" s="12">
        <v>45690</v>
      </c>
      <c r="F354" s="11" t="s">
        <v>1864</v>
      </c>
      <c r="G354" s="13">
        <v>0.40694444444444444</v>
      </c>
      <c r="H354" s="6">
        <v>0</v>
      </c>
      <c r="I354" s="6">
        <v>5482</v>
      </c>
      <c r="J354" s="6">
        <v>4211</v>
      </c>
      <c r="K354" s="6">
        <v>160</v>
      </c>
      <c r="L354" s="6">
        <v>5</v>
      </c>
      <c r="M354" s="6">
        <v>6</v>
      </c>
      <c r="N354" s="6">
        <v>3</v>
      </c>
      <c r="O354" s="6" t="s">
        <v>2575</v>
      </c>
    </row>
    <row r="355" spans="1:15" x14ac:dyDescent="0.2">
      <c r="A355" s="9">
        <v>1.790439158397884E+16</v>
      </c>
      <c r="B355" s="6" t="s">
        <v>627</v>
      </c>
      <c r="C355" s="8" t="s">
        <v>628</v>
      </c>
      <c r="D355" s="6" t="s">
        <v>187</v>
      </c>
      <c r="E355" s="12" t="s">
        <v>1990</v>
      </c>
      <c r="F355" s="11" t="s">
        <v>1863</v>
      </c>
      <c r="G355" s="13" t="s">
        <v>1992</v>
      </c>
      <c r="H355" s="6">
        <v>0</v>
      </c>
      <c r="I355" s="6" t="s">
        <v>2575</v>
      </c>
      <c r="J355" s="6">
        <v>4211</v>
      </c>
      <c r="K355" s="6">
        <v>375</v>
      </c>
      <c r="L355" s="6">
        <v>51</v>
      </c>
      <c r="M355" s="6">
        <v>1</v>
      </c>
      <c r="N355" s="6">
        <v>14</v>
      </c>
      <c r="O355" s="6">
        <v>4</v>
      </c>
    </row>
    <row r="356" spans="1:15" x14ac:dyDescent="0.2">
      <c r="A356" s="9">
        <v>1.8297131968094008E+16</v>
      </c>
      <c r="B356" s="6" t="s">
        <v>697</v>
      </c>
      <c r="C356" s="8" t="s">
        <v>698</v>
      </c>
      <c r="D356" s="6" t="s">
        <v>187</v>
      </c>
      <c r="E356" s="12" t="s">
        <v>2043</v>
      </c>
      <c r="F356" s="11" t="s">
        <v>1862</v>
      </c>
      <c r="G356" s="13" t="s">
        <v>2044</v>
      </c>
      <c r="H356" s="6">
        <v>0</v>
      </c>
      <c r="I356" s="6" t="s">
        <v>2575</v>
      </c>
      <c r="J356" s="6">
        <v>4181</v>
      </c>
      <c r="K356" s="6">
        <v>453</v>
      </c>
      <c r="L356" s="6">
        <v>56</v>
      </c>
      <c r="M356" s="6">
        <v>4</v>
      </c>
      <c r="N356" s="6">
        <v>16</v>
      </c>
      <c r="O356" s="6">
        <v>9</v>
      </c>
    </row>
    <row r="357" spans="1:15" x14ac:dyDescent="0.2">
      <c r="A357" s="9">
        <v>1.833279850611716E+16</v>
      </c>
      <c r="B357" s="6" t="s">
        <v>845</v>
      </c>
      <c r="C357" s="8" t="s">
        <v>846</v>
      </c>
      <c r="D357" s="6" t="s">
        <v>187</v>
      </c>
      <c r="E357" s="12" t="s">
        <v>2154</v>
      </c>
      <c r="F357" s="11" t="s">
        <v>1859</v>
      </c>
      <c r="G357" s="13" t="s">
        <v>2155</v>
      </c>
      <c r="H357" s="6">
        <v>0</v>
      </c>
      <c r="I357" s="6" t="s">
        <v>2575</v>
      </c>
      <c r="J357" s="6">
        <v>4173</v>
      </c>
      <c r="K357" s="6">
        <v>509</v>
      </c>
      <c r="L357" s="6">
        <v>28</v>
      </c>
      <c r="M357" s="6">
        <v>4</v>
      </c>
      <c r="N357" s="6">
        <v>38</v>
      </c>
      <c r="O357" s="6">
        <v>3</v>
      </c>
    </row>
    <row r="358" spans="1:15" x14ac:dyDescent="0.2">
      <c r="A358" s="9">
        <v>1.8020649397879688E+16</v>
      </c>
      <c r="B358" s="6" t="s">
        <v>1077</v>
      </c>
      <c r="C358" s="8" t="s">
        <v>1078</v>
      </c>
      <c r="D358" s="6" t="s">
        <v>187</v>
      </c>
      <c r="E358" s="12" t="s">
        <v>2309</v>
      </c>
      <c r="F358" s="11" t="s">
        <v>1862</v>
      </c>
      <c r="G358" s="13" t="s">
        <v>2310</v>
      </c>
      <c r="H358" s="6">
        <v>0</v>
      </c>
      <c r="I358" s="6" t="s">
        <v>2575</v>
      </c>
      <c r="J358" s="6">
        <v>4157</v>
      </c>
      <c r="K358" s="6">
        <v>606</v>
      </c>
      <c r="L358" s="6">
        <v>55</v>
      </c>
      <c r="M358" s="6">
        <v>24</v>
      </c>
      <c r="N358" s="6">
        <v>9</v>
      </c>
      <c r="O358" s="6">
        <v>6</v>
      </c>
    </row>
    <row r="359" spans="1:15" x14ac:dyDescent="0.2">
      <c r="A359" s="9">
        <v>1.805781782847606E+16</v>
      </c>
      <c r="B359" s="6" t="s">
        <v>1189</v>
      </c>
      <c r="C359" s="8" t="s">
        <v>1190</v>
      </c>
      <c r="D359" s="6" t="s">
        <v>187</v>
      </c>
      <c r="E359" s="12" t="s">
        <v>2375</v>
      </c>
      <c r="F359" s="11" t="s">
        <v>1861</v>
      </c>
      <c r="G359" s="13" t="s">
        <v>2376</v>
      </c>
      <c r="H359" s="6">
        <v>0</v>
      </c>
      <c r="I359" s="6" t="s">
        <v>2575</v>
      </c>
      <c r="J359" s="6">
        <v>4157</v>
      </c>
      <c r="K359" s="6">
        <v>794</v>
      </c>
      <c r="L359" s="6">
        <v>22</v>
      </c>
      <c r="M359" s="6">
        <v>10</v>
      </c>
      <c r="N359" s="6">
        <v>7</v>
      </c>
      <c r="O359" s="6">
        <v>1</v>
      </c>
    </row>
    <row r="360" spans="1:15" x14ac:dyDescent="0.2">
      <c r="A360" s="9" t="s">
        <v>1589</v>
      </c>
      <c r="B360" s="6" t="s">
        <v>25</v>
      </c>
      <c r="C360" s="6" t="s">
        <v>114</v>
      </c>
      <c r="D360" s="6" t="s">
        <v>187</v>
      </c>
      <c r="E360" s="12">
        <v>45733</v>
      </c>
      <c r="F360" s="11" t="s">
        <v>1858</v>
      </c>
      <c r="G360" s="13">
        <v>0.45347222222222222</v>
      </c>
      <c r="H360" s="6">
        <v>0</v>
      </c>
      <c r="I360" s="6">
        <v>5584</v>
      </c>
      <c r="J360" s="6">
        <v>4150</v>
      </c>
      <c r="K360" s="6">
        <v>193</v>
      </c>
      <c r="L360" s="6">
        <v>8</v>
      </c>
      <c r="M360" s="6">
        <v>15</v>
      </c>
      <c r="N360" s="6">
        <v>8</v>
      </c>
      <c r="O360" s="6">
        <v>1</v>
      </c>
    </row>
    <row r="361" spans="1:15" x14ac:dyDescent="0.2">
      <c r="A361" s="9" t="s">
        <v>1590</v>
      </c>
      <c r="B361" s="6" t="s">
        <v>26</v>
      </c>
      <c r="C361" s="6" t="s">
        <v>115</v>
      </c>
      <c r="D361" s="6" t="s">
        <v>187</v>
      </c>
      <c r="E361" s="12">
        <v>45732</v>
      </c>
      <c r="F361" s="11" t="s">
        <v>1864</v>
      </c>
      <c r="G361" s="13">
        <v>0.3527777777777778</v>
      </c>
      <c r="H361" s="6">
        <v>0</v>
      </c>
      <c r="I361" s="6">
        <v>4812</v>
      </c>
      <c r="J361" s="6">
        <v>4142</v>
      </c>
      <c r="K361" s="6">
        <v>197</v>
      </c>
      <c r="L361" s="6">
        <v>13</v>
      </c>
      <c r="M361" s="6">
        <v>5</v>
      </c>
      <c r="N361" s="6">
        <v>4</v>
      </c>
      <c r="O361" s="6" t="s">
        <v>2575</v>
      </c>
    </row>
    <row r="362" spans="1:15" x14ac:dyDescent="0.2">
      <c r="A362" s="9">
        <v>1.799646312218554E+16</v>
      </c>
      <c r="B362" s="6" t="s">
        <v>1253</v>
      </c>
      <c r="C362" s="8" t="s">
        <v>1254</v>
      </c>
      <c r="D362" s="6" t="s">
        <v>188</v>
      </c>
      <c r="E362" s="12" t="s">
        <v>2413</v>
      </c>
      <c r="F362" s="11" t="s">
        <v>1859</v>
      </c>
      <c r="G362" s="13" t="s">
        <v>2414</v>
      </c>
      <c r="H362" s="6">
        <v>0</v>
      </c>
      <c r="I362" s="6" t="s">
        <v>2575</v>
      </c>
      <c r="J362" s="6">
        <v>4135</v>
      </c>
      <c r="K362" s="6">
        <v>450</v>
      </c>
      <c r="L362" s="6">
        <v>19</v>
      </c>
      <c r="M362" s="6">
        <v>11</v>
      </c>
      <c r="N362" s="6">
        <v>10</v>
      </c>
      <c r="O362" s="6">
        <v>2</v>
      </c>
    </row>
    <row r="363" spans="1:15" x14ac:dyDescent="0.2">
      <c r="A363" s="9">
        <v>1.800952793611385E+16</v>
      </c>
      <c r="B363" s="6" t="s">
        <v>821</v>
      </c>
      <c r="C363" s="8" t="s">
        <v>822</v>
      </c>
      <c r="D363" s="6" t="s">
        <v>187</v>
      </c>
      <c r="E363" s="12" t="s">
        <v>2136</v>
      </c>
      <c r="F363" s="11" t="s">
        <v>1862</v>
      </c>
      <c r="G363" s="13" t="s">
        <v>2137</v>
      </c>
      <c r="H363" s="6">
        <v>0</v>
      </c>
      <c r="I363" s="6" t="s">
        <v>2575</v>
      </c>
      <c r="J363" s="6">
        <v>4127</v>
      </c>
      <c r="K363" s="6">
        <v>249</v>
      </c>
      <c r="L363" s="6">
        <v>42</v>
      </c>
      <c r="M363" s="6">
        <v>26</v>
      </c>
      <c r="N363" s="6">
        <v>19</v>
      </c>
      <c r="O363" s="6">
        <v>3</v>
      </c>
    </row>
    <row r="364" spans="1:15" x14ac:dyDescent="0.2">
      <c r="A364" s="9">
        <v>1.79648928658604E+16</v>
      </c>
      <c r="B364" s="6" t="s">
        <v>1912</v>
      </c>
      <c r="C364" s="8" t="s">
        <v>1913</v>
      </c>
      <c r="D364" s="6" t="s">
        <v>187</v>
      </c>
      <c r="E364" s="12" t="s">
        <v>1914</v>
      </c>
      <c r="F364" s="11" t="s">
        <v>1863</v>
      </c>
      <c r="G364" s="13">
        <v>0.46180555555555558</v>
      </c>
      <c r="H364" s="6">
        <v>0</v>
      </c>
      <c r="I364" s="6">
        <v>5010</v>
      </c>
      <c r="J364" s="6">
        <v>4127</v>
      </c>
      <c r="K364" s="6">
        <v>185</v>
      </c>
      <c r="L364" s="6">
        <v>15</v>
      </c>
      <c r="M364" s="6">
        <v>6</v>
      </c>
      <c r="N364" s="6">
        <v>6</v>
      </c>
      <c r="O364" s="6" t="s">
        <v>2575</v>
      </c>
    </row>
    <row r="365" spans="1:15" x14ac:dyDescent="0.2">
      <c r="A365" s="9">
        <v>1.805205243467744E+16</v>
      </c>
      <c r="B365" s="6" t="s">
        <v>587</v>
      </c>
      <c r="C365" s="8" t="s">
        <v>588</v>
      </c>
      <c r="D365" s="6" t="s">
        <v>188</v>
      </c>
      <c r="E365" s="12" t="s">
        <v>1959</v>
      </c>
      <c r="F365" s="11" t="s">
        <v>1861</v>
      </c>
      <c r="G365" s="13" t="s">
        <v>1960</v>
      </c>
      <c r="H365" s="6">
        <v>0</v>
      </c>
      <c r="I365" s="6" t="s">
        <v>2575</v>
      </c>
      <c r="J365" s="6">
        <v>4127</v>
      </c>
      <c r="K365" s="6">
        <v>269</v>
      </c>
      <c r="L365" s="6">
        <v>47</v>
      </c>
      <c r="M365" s="6">
        <v>9</v>
      </c>
      <c r="N365" s="6">
        <v>9</v>
      </c>
      <c r="O365" s="6" t="s">
        <v>2575</v>
      </c>
    </row>
    <row r="366" spans="1:15" x14ac:dyDescent="0.2">
      <c r="A366" s="9" t="s">
        <v>1674</v>
      </c>
      <c r="B366" s="6" t="s">
        <v>214</v>
      </c>
      <c r="C366" s="6" t="s">
        <v>215</v>
      </c>
      <c r="D366" s="6" t="s">
        <v>187</v>
      </c>
      <c r="E366" s="12">
        <v>45638</v>
      </c>
      <c r="F366" s="11" t="s">
        <v>1861</v>
      </c>
      <c r="G366" s="13">
        <v>0.78402777777777777</v>
      </c>
      <c r="H366" s="6">
        <v>0</v>
      </c>
      <c r="I366" s="6">
        <v>5415</v>
      </c>
      <c r="J366" s="6">
        <v>4120</v>
      </c>
      <c r="K366" s="6">
        <v>195</v>
      </c>
      <c r="L366" s="6">
        <v>14</v>
      </c>
      <c r="M366" s="6">
        <v>4</v>
      </c>
      <c r="N366" s="6">
        <v>4</v>
      </c>
      <c r="O366" s="6" t="s">
        <v>2575</v>
      </c>
    </row>
    <row r="367" spans="1:15" x14ac:dyDescent="0.2">
      <c r="A367" s="9">
        <v>1.8039359836673192E+16</v>
      </c>
      <c r="B367" s="6" t="s">
        <v>895</v>
      </c>
      <c r="C367" s="8" t="s">
        <v>896</v>
      </c>
      <c r="D367" s="6" t="s">
        <v>187</v>
      </c>
      <c r="E367" s="12" t="s">
        <v>2184</v>
      </c>
      <c r="F367" s="11" t="s">
        <v>1858</v>
      </c>
      <c r="G367" s="13" t="s">
        <v>2169</v>
      </c>
      <c r="H367" s="6">
        <v>0</v>
      </c>
      <c r="I367" s="6" t="s">
        <v>2575</v>
      </c>
      <c r="J367" s="6">
        <v>4120</v>
      </c>
      <c r="K367" s="6">
        <v>663</v>
      </c>
      <c r="L367" s="6">
        <v>43</v>
      </c>
      <c r="M367" s="6">
        <v>6</v>
      </c>
      <c r="N367" s="6">
        <v>12</v>
      </c>
      <c r="O367" s="6">
        <v>2</v>
      </c>
    </row>
    <row r="368" spans="1:15" x14ac:dyDescent="0.2">
      <c r="A368" s="9" t="s">
        <v>1705</v>
      </c>
      <c r="B368" s="6" t="s">
        <v>275</v>
      </c>
      <c r="C368" s="6" t="s">
        <v>276</v>
      </c>
      <c r="D368" s="6" t="s">
        <v>187</v>
      </c>
      <c r="E368" s="12">
        <v>45609</v>
      </c>
      <c r="F368" s="11" t="s">
        <v>1862</v>
      </c>
      <c r="G368" s="13">
        <v>0.36458333333333331</v>
      </c>
      <c r="H368" s="6">
        <v>0</v>
      </c>
      <c r="I368" s="6">
        <v>5426</v>
      </c>
      <c r="J368" s="6">
        <v>4082</v>
      </c>
      <c r="K368" s="6">
        <v>104</v>
      </c>
      <c r="L368" s="6">
        <v>33</v>
      </c>
      <c r="M368" s="6">
        <v>16</v>
      </c>
      <c r="N368" s="6">
        <v>4</v>
      </c>
      <c r="O368" s="6" t="s">
        <v>2575</v>
      </c>
    </row>
    <row r="369" spans="1:15" x14ac:dyDescent="0.2">
      <c r="A369" s="9">
        <v>1.8027616663704808E+16</v>
      </c>
      <c r="B369" s="6" t="s">
        <v>1085</v>
      </c>
      <c r="C369" s="8" t="s">
        <v>1086</v>
      </c>
      <c r="D369" s="6" t="s">
        <v>187</v>
      </c>
      <c r="E369" s="12" t="s">
        <v>2312</v>
      </c>
      <c r="F369" s="11" t="s">
        <v>1863</v>
      </c>
      <c r="G369" s="13" t="s">
        <v>2314</v>
      </c>
      <c r="H369" s="6">
        <v>0</v>
      </c>
      <c r="I369" s="6" t="s">
        <v>2575</v>
      </c>
      <c r="J369" s="6">
        <v>4075</v>
      </c>
      <c r="K369" s="6">
        <v>175</v>
      </c>
      <c r="L369" s="6">
        <v>12</v>
      </c>
      <c r="M369" s="6">
        <v>1</v>
      </c>
      <c r="N369" s="6">
        <v>8</v>
      </c>
      <c r="O369" s="6">
        <v>1</v>
      </c>
    </row>
    <row r="370" spans="1:15" x14ac:dyDescent="0.2">
      <c r="A370" s="9" t="s">
        <v>1818</v>
      </c>
      <c r="B370" s="6" t="s">
        <v>501</v>
      </c>
      <c r="C370" s="6" t="s">
        <v>502</v>
      </c>
      <c r="D370" s="6" t="s">
        <v>187</v>
      </c>
      <c r="E370" s="12">
        <v>45525</v>
      </c>
      <c r="F370" s="11" t="s">
        <v>1862</v>
      </c>
      <c r="G370" s="13">
        <v>0.42916666666666664</v>
      </c>
      <c r="H370" s="6">
        <v>0</v>
      </c>
      <c r="I370" s="6">
        <v>5104</v>
      </c>
      <c r="J370" s="6">
        <v>4061</v>
      </c>
      <c r="K370" s="6">
        <v>153</v>
      </c>
      <c r="L370" s="6">
        <v>7</v>
      </c>
      <c r="M370" s="6">
        <v>4</v>
      </c>
      <c r="N370" s="6">
        <v>6</v>
      </c>
      <c r="O370" s="6" t="s">
        <v>2575</v>
      </c>
    </row>
    <row r="371" spans="1:15" x14ac:dyDescent="0.2">
      <c r="A371" s="9" t="s">
        <v>1853</v>
      </c>
      <c r="B371" s="6" t="s">
        <v>571</v>
      </c>
      <c r="C371" s="6" t="s">
        <v>572</v>
      </c>
      <c r="D371" s="6" t="s">
        <v>187</v>
      </c>
      <c r="E371" s="12">
        <v>45560</v>
      </c>
      <c r="F371" s="11" t="s">
        <v>1862</v>
      </c>
      <c r="G371" s="13">
        <v>0.40208333333333335</v>
      </c>
      <c r="H371" s="6">
        <v>0</v>
      </c>
      <c r="I371" s="6">
        <v>5047</v>
      </c>
      <c r="J371" s="6">
        <v>4039</v>
      </c>
      <c r="K371" s="6">
        <v>226</v>
      </c>
      <c r="L371" s="6">
        <v>21</v>
      </c>
      <c r="M371" s="6">
        <v>4</v>
      </c>
      <c r="N371" s="6">
        <v>11</v>
      </c>
      <c r="O371" s="6">
        <v>4</v>
      </c>
    </row>
    <row r="372" spans="1:15" x14ac:dyDescent="0.2">
      <c r="A372" s="9" t="s">
        <v>1595</v>
      </c>
      <c r="B372" s="6" t="s">
        <v>31</v>
      </c>
      <c r="C372" s="6" t="s">
        <v>120</v>
      </c>
      <c r="D372" s="6" t="s">
        <v>187</v>
      </c>
      <c r="E372" s="12">
        <v>45728</v>
      </c>
      <c r="F372" s="11" t="s">
        <v>1862</v>
      </c>
      <c r="G372" s="13">
        <v>0.40486111111111112</v>
      </c>
      <c r="H372" s="6">
        <v>0</v>
      </c>
      <c r="I372" s="6">
        <v>5246</v>
      </c>
      <c r="J372" s="6">
        <v>4039</v>
      </c>
      <c r="K372" s="6">
        <v>148</v>
      </c>
      <c r="L372" s="6">
        <v>37</v>
      </c>
      <c r="M372" s="6">
        <v>3</v>
      </c>
      <c r="N372" s="6">
        <v>5</v>
      </c>
      <c r="O372" s="6" t="s">
        <v>2575</v>
      </c>
    </row>
    <row r="373" spans="1:15" x14ac:dyDescent="0.2">
      <c r="A373" s="9" t="s">
        <v>1650</v>
      </c>
      <c r="B373" s="6" t="s">
        <v>86</v>
      </c>
      <c r="C373" s="6" t="s">
        <v>175</v>
      </c>
      <c r="D373" s="6" t="s">
        <v>189</v>
      </c>
      <c r="E373" s="12">
        <v>45680</v>
      </c>
      <c r="F373" s="11" t="s">
        <v>1861</v>
      </c>
      <c r="G373" s="13">
        <v>0.33194444444444443</v>
      </c>
      <c r="H373" s="6">
        <v>90</v>
      </c>
      <c r="I373" s="6">
        <v>4999</v>
      </c>
      <c r="J373" s="6">
        <v>4032</v>
      </c>
      <c r="K373" s="6">
        <v>317</v>
      </c>
      <c r="L373" s="6">
        <v>19</v>
      </c>
      <c r="M373" s="6">
        <v>4</v>
      </c>
      <c r="N373" s="6">
        <v>9</v>
      </c>
      <c r="O373" s="6">
        <v>14</v>
      </c>
    </row>
    <row r="374" spans="1:15" x14ac:dyDescent="0.2">
      <c r="A374" s="9">
        <v>1.810417173734926E+16</v>
      </c>
      <c r="B374" s="6" t="s">
        <v>1175</v>
      </c>
      <c r="C374" s="8" t="s">
        <v>1176</v>
      </c>
      <c r="D374" s="6" t="s">
        <v>187</v>
      </c>
      <c r="E374" s="12" t="s">
        <v>2366</v>
      </c>
      <c r="F374" s="11" t="s">
        <v>1863</v>
      </c>
      <c r="G374" s="13" t="s">
        <v>1988</v>
      </c>
      <c r="H374" s="6">
        <v>0</v>
      </c>
      <c r="I374" s="6" t="s">
        <v>2575</v>
      </c>
      <c r="J374" s="6">
        <v>4017</v>
      </c>
      <c r="K374" s="6">
        <v>127</v>
      </c>
      <c r="L374" s="6">
        <v>4</v>
      </c>
      <c r="M374" s="6">
        <v>3</v>
      </c>
      <c r="N374" s="6">
        <v>1</v>
      </c>
      <c r="O374" s="6">
        <v>1</v>
      </c>
    </row>
    <row r="375" spans="1:15" x14ac:dyDescent="0.2">
      <c r="A375" s="9" t="s">
        <v>1660</v>
      </c>
      <c r="B375" s="6" t="s">
        <v>96</v>
      </c>
      <c r="C375" s="6" t="s">
        <v>185</v>
      </c>
      <c r="D375" s="6" t="s">
        <v>188</v>
      </c>
      <c r="E375" s="12">
        <v>45660</v>
      </c>
      <c r="F375" s="11" t="s">
        <v>1860</v>
      </c>
      <c r="G375" s="13">
        <v>0.35694444444444445</v>
      </c>
      <c r="H375" s="6">
        <v>0</v>
      </c>
      <c r="I375" s="6">
        <v>6400</v>
      </c>
      <c r="J375" s="6">
        <v>4010</v>
      </c>
      <c r="K375" s="6">
        <v>254</v>
      </c>
      <c r="L375" s="6">
        <v>31</v>
      </c>
      <c r="M375" s="6">
        <v>0</v>
      </c>
      <c r="N375" s="6">
        <v>16</v>
      </c>
      <c r="O375" s="6">
        <v>4</v>
      </c>
    </row>
    <row r="376" spans="1:15" x14ac:dyDescent="0.2">
      <c r="A376" s="9">
        <v>1.798254152336808E+16</v>
      </c>
      <c r="B376" s="6" t="s">
        <v>1059</v>
      </c>
      <c r="C376" s="8" t="s">
        <v>1060</v>
      </c>
      <c r="D376" s="6" t="s">
        <v>187</v>
      </c>
      <c r="E376" s="12" t="s">
        <v>2298</v>
      </c>
      <c r="F376" s="11" t="s">
        <v>1863</v>
      </c>
      <c r="G376" s="13" t="s">
        <v>2171</v>
      </c>
      <c r="H376" s="6">
        <v>0</v>
      </c>
      <c r="I376" s="6" t="s">
        <v>2575</v>
      </c>
      <c r="J376" s="6">
        <v>4010</v>
      </c>
      <c r="K376" s="6">
        <v>145</v>
      </c>
      <c r="L376" s="6">
        <v>16</v>
      </c>
      <c r="M376" s="6">
        <v>0</v>
      </c>
      <c r="N376" s="6">
        <v>8</v>
      </c>
      <c r="O376" s="6" t="s">
        <v>2575</v>
      </c>
    </row>
    <row r="377" spans="1:15" x14ac:dyDescent="0.2">
      <c r="A377" s="9">
        <v>1.8204771751265248E+16</v>
      </c>
      <c r="B377" s="6" t="s">
        <v>1329</v>
      </c>
      <c r="C377" s="8" t="s">
        <v>1330</v>
      </c>
      <c r="D377" s="6" t="s">
        <v>187</v>
      </c>
      <c r="E377" s="12" t="s">
        <v>2455</v>
      </c>
      <c r="F377" s="11" t="s">
        <v>1858</v>
      </c>
      <c r="G377" s="13" t="s">
        <v>2365</v>
      </c>
      <c r="H377" s="6">
        <v>0</v>
      </c>
      <c r="I377" s="6" t="s">
        <v>2575</v>
      </c>
      <c r="J377" s="6">
        <v>4003</v>
      </c>
      <c r="K377" s="6">
        <v>228</v>
      </c>
      <c r="L377" s="6">
        <v>24</v>
      </c>
      <c r="M377" s="6">
        <v>3</v>
      </c>
      <c r="N377" s="6">
        <v>18</v>
      </c>
      <c r="O377" s="6">
        <v>2</v>
      </c>
    </row>
    <row r="378" spans="1:15" x14ac:dyDescent="0.2">
      <c r="A378" s="9">
        <v>1.801359430686655E+16</v>
      </c>
      <c r="B378" s="6" t="s">
        <v>1063</v>
      </c>
      <c r="C378" s="8" t="s">
        <v>1064</v>
      </c>
      <c r="D378" s="6" t="s">
        <v>187</v>
      </c>
      <c r="E378" s="12" t="s">
        <v>2300</v>
      </c>
      <c r="F378" s="11" t="s">
        <v>1858</v>
      </c>
      <c r="G378" s="13" t="s">
        <v>2301</v>
      </c>
      <c r="H378" s="6">
        <v>0</v>
      </c>
      <c r="I378" s="6" t="s">
        <v>2575</v>
      </c>
      <c r="J378" s="6">
        <v>4003</v>
      </c>
      <c r="K378" s="6">
        <v>237</v>
      </c>
      <c r="L378" s="6">
        <v>25</v>
      </c>
      <c r="M378" s="6">
        <v>10</v>
      </c>
      <c r="N378" s="6">
        <v>8</v>
      </c>
      <c r="O378" s="6">
        <v>1</v>
      </c>
    </row>
    <row r="379" spans="1:15" x14ac:dyDescent="0.2">
      <c r="A379" s="9" t="s">
        <v>1609</v>
      </c>
      <c r="B379" s="6" t="s">
        <v>45</v>
      </c>
      <c r="C379" s="6" t="s">
        <v>134</v>
      </c>
      <c r="D379" s="6" t="s">
        <v>187</v>
      </c>
      <c r="E379" s="12">
        <v>45716</v>
      </c>
      <c r="F379" s="11" t="s">
        <v>1860</v>
      </c>
      <c r="G379" s="13">
        <v>0.3347222222222222</v>
      </c>
      <c r="H379" s="6">
        <v>0</v>
      </c>
      <c r="I379" s="6">
        <v>5283</v>
      </c>
      <c r="J379" s="6">
        <v>3996</v>
      </c>
      <c r="K379" s="6">
        <v>130</v>
      </c>
      <c r="L379" s="6">
        <v>11</v>
      </c>
      <c r="M379" s="6">
        <v>7</v>
      </c>
      <c r="N379" s="6">
        <v>6</v>
      </c>
      <c r="O379" s="6">
        <v>1</v>
      </c>
    </row>
    <row r="380" spans="1:15" x14ac:dyDescent="0.2">
      <c r="A380" s="9" t="s">
        <v>1815</v>
      </c>
      <c r="B380" s="6" t="s">
        <v>495</v>
      </c>
      <c r="C380" s="6" t="s">
        <v>496</v>
      </c>
      <c r="D380" s="6" t="s">
        <v>188</v>
      </c>
      <c r="E380" s="12">
        <v>45521</v>
      </c>
      <c r="F380" s="11" t="s">
        <v>1859</v>
      </c>
      <c r="G380" s="13">
        <v>0.80555555555555558</v>
      </c>
      <c r="H380" s="6">
        <v>0</v>
      </c>
      <c r="I380" s="6">
        <v>6084</v>
      </c>
      <c r="J380" s="6">
        <v>3975</v>
      </c>
      <c r="K380" s="6">
        <v>552</v>
      </c>
      <c r="L380" s="6">
        <v>30</v>
      </c>
      <c r="M380" s="6">
        <v>4</v>
      </c>
      <c r="N380" s="6">
        <v>8</v>
      </c>
      <c r="O380" s="6">
        <v>6</v>
      </c>
    </row>
    <row r="381" spans="1:15" x14ac:dyDescent="0.2">
      <c r="A381" s="9" t="s">
        <v>1605</v>
      </c>
      <c r="B381" s="6" t="s">
        <v>41</v>
      </c>
      <c r="C381" s="6" t="s">
        <v>130</v>
      </c>
      <c r="D381" s="6" t="s">
        <v>187</v>
      </c>
      <c r="E381" s="12">
        <v>45721</v>
      </c>
      <c r="F381" s="11" t="s">
        <v>1862</v>
      </c>
      <c r="G381" s="13">
        <v>0.3659722222222222</v>
      </c>
      <c r="H381" s="6">
        <v>0</v>
      </c>
      <c r="I381" s="6">
        <v>5138</v>
      </c>
      <c r="J381" s="6">
        <v>3961</v>
      </c>
      <c r="K381" s="6">
        <v>142</v>
      </c>
      <c r="L381" s="6">
        <v>9</v>
      </c>
      <c r="M381" s="6">
        <v>3</v>
      </c>
      <c r="N381" s="6">
        <v>3</v>
      </c>
      <c r="O381" s="6" t="s">
        <v>2575</v>
      </c>
    </row>
    <row r="382" spans="1:15" x14ac:dyDescent="0.2">
      <c r="A382" s="9">
        <v>1.796492637235966E+16</v>
      </c>
      <c r="B382" s="6" t="s">
        <v>1541</v>
      </c>
      <c r="C382" s="8" t="s">
        <v>1542</v>
      </c>
      <c r="D382" s="6" t="s">
        <v>187</v>
      </c>
      <c r="E382" s="12" t="s">
        <v>2557</v>
      </c>
      <c r="F382" s="11" t="s">
        <v>1863</v>
      </c>
      <c r="G382" s="13" t="s">
        <v>2380</v>
      </c>
      <c r="H382" s="6">
        <v>0</v>
      </c>
      <c r="I382" s="6" t="s">
        <v>2575</v>
      </c>
      <c r="J382" s="6">
        <v>3934</v>
      </c>
      <c r="K382" s="6">
        <v>447</v>
      </c>
      <c r="L382" s="6">
        <v>26</v>
      </c>
      <c r="M382" s="6">
        <v>5</v>
      </c>
      <c r="N382" s="6">
        <v>11</v>
      </c>
      <c r="O382" s="6">
        <v>2</v>
      </c>
    </row>
    <row r="383" spans="1:15" x14ac:dyDescent="0.2">
      <c r="A383" s="9" t="s">
        <v>1857</v>
      </c>
      <c r="B383" s="6" t="s">
        <v>579</v>
      </c>
      <c r="C383" s="6" t="s">
        <v>580</v>
      </c>
      <c r="D383" s="6" t="s">
        <v>187</v>
      </c>
      <c r="E383" s="12">
        <v>45565</v>
      </c>
      <c r="F383" s="11" t="s">
        <v>1858</v>
      </c>
      <c r="G383" s="13">
        <v>0.41597222222222224</v>
      </c>
      <c r="H383" s="6">
        <v>0</v>
      </c>
      <c r="I383" s="6">
        <v>5241</v>
      </c>
      <c r="J383" s="6">
        <v>3920</v>
      </c>
      <c r="K383" s="6">
        <v>139</v>
      </c>
      <c r="L383" s="6">
        <v>13</v>
      </c>
      <c r="M383" s="6">
        <v>5</v>
      </c>
      <c r="N383" s="6">
        <v>7</v>
      </c>
      <c r="O383" s="6">
        <v>2</v>
      </c>
    </row>
    <row r="384" spans="1:15" x14ac:dyDescent="0.2">
      <c r="A384" s="9">
        <v>1.800539394175864E+16</v>
      </c>
      <c r="B384" s="6" t="s">
        <v>1475</v>
      </c>
      <c r="C384" s="8" t="s">
        <v>1476</v>
      </c>
      <c r="D384" s="6" t="s">
        <v>187</v>
      </c>
      <c r="E384" s="12" t="s">
        <v>2521</v>
      </c>
      <c r="F384" s="11" t="s">
        <v>1862</v>
      </c>
      <c r="G384" s="13" t="s">
        <v>2522</v>
      </c>
      <c r="H384" s="6">
        <v>0</v>
      </c>
      <c r="I384" s="6" t="s">
        <v>2575</v>
      </c>
      <c r="J384" s="6">
        <v>3920</v>
      </c>
      <c r="K384" s="6">
        <v>247</v>
      </c>
      <c r="L384" s="6">
        <v>26</v>
      </c>
      <c r="M384" s="6">
        <v>2</v>
      </c>
      <c r="N384" s="6">
        <v>14</v>
      </c>
      <c r="O384" s="6">
        <v>1</v>
      </c>
    </row>
    <row r="385" spans="1:15" x14ac:dyDescent="0.2">
      <c r="A385" s="9">
        <v>1.8247719106224648E+16</v>
      </c>
      <c r="B385" s="6" t="s">
        <v>1105</v>
      </c>
      <c r="C385" s="8" t="s">
        <v>1106</v>
      </c>
      <c r="D385" s="6" t="s">
        <v>187</v>
      </c>
      <c r="E385" s="12" t="s">
        <v>2326</v>
      </c>
      <c r="F385" s="11" t="s">
        <v>1862</v>
      </c>
      <c r="G385" s="13" t="s">
        <v>2328</v>
      </c>
      <c r="H385" s="6">
        <v>0</v>
      </c>
      <c r="I385" s="6" t="s">
        <v>2575</v>
      </c>
      <c r="J385" s="6">
        <v>3913</v>
      </c>
      <c r="K385" s="6">
        <v>73</v>
      </c>
      <c r="L385" s="6">
        <v>31</v>
      </c>
      <c r="M385" s="6">
        <v>2</v>
      </c>
      <c r="N385" s="6">
        <v>2</v>
      </c>
      <c r="O385" s="6" t="s">
        <v>2575</v>
      </c>
    </row>
    <row r="386" spans="1:15" x14ac:dyDescent="0.2">
      <c r="A386" s="9">
        <v>1.786238611197942E+16</v>
      </c>
      <c r="B386" s="6" t="s">
        <v>1257</v>
      </c>
      <c r="C386" s="8" t="s">
        <v>1258</v>
      </c>
      <c r="D386" s="6" t="s">
        <v>188</v>
      </c>
      <c r="E386" s="12" t="s">
        <v>2416</v>
      </c>
      <c r="F386" s="11" t="s">
        <v>1860</v>
      </c>
      <c r="G386" s="13" t="s">
        <v>1964</v>
      </c>
      <c r="H386" s="6">
        <v>0</v>
      </c>
      <c r="I386" s="6" t="s">
        <v>2575</v>
      </c>
      <c r="J386" s="6">
        <v>3900</v>
      </c>
      <c r="K386" s="6">
        <v>319</v>
      </c>
      <c r="L386" s="6">
        <v>27</v>
      </c>
      <c r="M386" s="6">
        <v>2</v>
      </c>
      <c r="N386" s="6">
        <v>15</v>
      </c>
      <c r="O386" s="6">
        <v>2</v>
      </c>
    </row>
    <row r="387" spans="1:15" x14ac:dyDescent="0.2">
      <c r="A387" s="9">
        <v>1.8023693684480112E+16</v>
      </c>
      <c r="B387" s="6" t="s">
        <v>1879</v>
      </c>
      <c r="C387" s="8" t="s">
        <v>1880</v>
      </c>
      <c r="D387" s="6" t="s">
        <v>187</v>
      </c>
      <c r="E387" s="12" t="s">
        <v>1878</v>
      </c>
      <c r="F387" s="11" t="s">
        <v>1858</v>
      </c>
      <c r="G387" s="13">
        <v>0.82499999999999996</v>
      </c>
      <c r="H387" s="6">
        <v>0</v>
      </c>
      <c r="I387" s="6">
        <v>4888</v>
      </c>
      <c r="J387" s="6">
        <v>3900</v>
      </c>
      <c r="K387" s="6">
        <v>217</v>
      </c>
      <c r="L387" s="6">
        <v>29</v>
      </c>
      <c r="M387" s="6">
        <v>1</v>
      </c>
      <c r="N387" s="6">
        <v>6</v>
      </c>
      <c r="O387" s="6">
        <v>4</v>
      </c>
    </row>
    <row r="388" spans="1:15" x14ac:dyDescent="0.2">
      <c r="A388" s="9">
        <v>1.801774904916974E+16</v>
      </c>
      <c r="B388" s="6" t="s">
        <v>805</v>
      </c>
      <c r="C388" s="8" t="s">
        <v>806</v>
      </c>
      <c r="D388" s="6" t="s">
        <v>188</v>
      </c>
      <c r="E388" s="12" t="s">
        <v>2125</v>
      </c>
      <c r="F388" s="11" t="s">
        <v>1862</v>
      </c>
      <c r="G388" s="13" t="s">
        <v>2126</v>
      </c>
      <c r="H388" s="6">
        <v>0</v>
      </c>
      <c r="I388" s="6" t="s">
        <v>2575</v>
      </c>
      <c r="J388" s="6">
        <v>3900</v>
      </c>
      <c r="K388" s="6">
        <v>593</v>
      </c>
      <c r="L388" s="6">
        <v>97</v>
      </c>
      <c r="M388" s="6">
        <v>8</v>
      </c>
      <c r="N388" s="6">
        <v>15</v>
      </c>
      <c r="O388" s="6">
        <v>1</v>
      </c>
    </row>
    <row r="389" spans="1:15" x14ac:dyDescent="0.2">
      <c r="A389" s="9" t="s">
        <v>1760</v>
      </c>
      <c r="B389" s="6" t="s">
        <v>385</v>
      </c>
      <c r="C389" s="6" t="s">
        <v>386</v>
      </c>
      <c r="D389" s="6" t="s">
        <v>188</v>
      </c>
      <c r="E389" s="12">
        <v>45566</v>
      </c>
      <c r="F389" s="11" t="s">
        <v>1863</v>
      </c>
      <c r="G389" s="13">
        <v>0.38680555555555557</v>
      </c>
      <c r="H389" s="6">
        <v>0</v>
      </c>
      <c r="I389" s="6">
        <v>6629</v>
      </c>
      <c r="J389" s="6">
        <v>3893</v>
      </c>
      <c r="K389" s="6">
        <v>151</v>
      </c>
      <c r="L389" s="6">
        <v>38</v>
      </c>
      <c r="M389" s="6">
        <v>5</v>
      </c>
      <c r="N389" s="6">
        <v>23</v>
      </c>
      <c r="O389" s="6">
        <v>3</v>
      </c>
    </row>
    <row r="390" spans="1:15" x14ac:dyDescent="0.2">
      <c r="A390" s="9">
        <v>1.784240219106871E+16</v>
      </c>
      <c r="B390" s="6" t="s">
        <v>1349</v>
      </c>
      <c r="C390" s="8" t="s">
        <v>1350</v>
      </c>
      <c r="D390" s="6" t="s">
        <v>188</v>
      </c>
      <c r="E390" s="12" t="s">
        <v>2464</v>
      </c>
      <c r="F390" s="11" t="s">
        <v>1863</v>
      </c>
      <c r="G390" s="13" t="s">
        <v>2465</v>
      </c>
      <c r="H390" s="6">
        <v>0</v>
      </c>
      <c r="I390" s="6" t="s">
        <v>2575</v>
      </c>
      <c r="J390" s="6">
        <v>3887</v>
      </c>
      <c r="K390" s="6">
        <v>366</v>
      </c>
      <c r="L390" s="6">
        <v>23</v>
      </c>
      <c r="M390" s="6">
        <v>3</v>
      </c>
      <c r="N390" s="6">
        <v>19</v>
      </c>
      <c r="O390" s="6">
        <v>4</v>
      </c>
    </row>
    <row r="391" spans="1:15" x14ac:dyDescent="0.2">
      <c r="A391" s="9" t="s">
        <v>1690</v>
      </c>
      <c r="B391" s="6" t="s">
        <v>246</v>
      </c>
      <c r="C391" s="6" t="s">
        <v>247</v>
      </c>
      <c r="D391" s="6" t="s">
        <v>187</v>
      </c>
      <c r="E391" s="12">
        <v>45624</v>
      </c>
      <c r="F391" s="11" t="s">
        <v>1861</v>
      </c>
      <c r="G391" s="13">
        <v>0.35833333333333334</v>
      </c>
      <c r="H391" s="6">
        <v>0</v>
      </c>
      <c r="I391" s="6">
        <v>5127</v>
      </c>
      <c r="J391" s="6">
        <v>3854</v>
      </c>
      <c r="K391" s="6">
        <v>269</v>
      </c>
      <c r="L391" s="6">
        <v>8</v>
      </c>
      <c r="M391" s="6">
        <v>2</v>
      </c>
      <c r="N391" s="6">
        <v>5</v>
      </c>
      <c r="O391" s="6" t="s">
        <v>2575</v>
      </c>
    </row>
    <row r="392" spans="1:15" x14ac:dyDescent="0.2">
      <c r="A392" s="9">
        <v>1.800744127998816E+16</v>
      </c>
      <c r="B392" s="6" t="s">
        <v>1293</v>
      </c>
      <c r="C392" s="8" t="s">
        <v>1294</v>
      </c>
      <c r="D392" s="6" t="s">
        <v>188</v>
      </c>
      <c r="E392" s="12" t="s">
        <v>2439</v>
      </c>
      <c r="F392" s="11" t="s">
        <v>1861</v>
      </c>
      <c r="G392" s="13" t="s">
        <v>2440</v>
      </c>
      <c r="H392" s="6">
        <v>0</v>
      </c>
      <c r="I392" s="6" t="s">
        <v>2575</v>
      </c>
      <c r="J392" s="6">
        <v>3840</v>
      </c>
      <c r="K392" s="6">
        <v>271</v>
      </c>
      <c r="L392" s="6">
        <v>17</v>
      </c>
      <c r="M392" s="6">
        <v>12</v>
      </c>
      <c r="N392" s="6">
        <v>5</v>
      </c>
      <c r="O392" s="6" t="s">
        <v>2575</v>
      </c>
    </row>
    <row r="393" spans="1:15" x14ac:dyDescent="0.2">
      <c r="A393" s="9">
        <v>1.787096899803838E+16</v>
      </c>
      <c r="B393" s="6" t="s">
        <v>787</v>
      </c>
      <c r="C393" s="8" t="s">
        <v>788</v>
      </c>
      <c r="D393" s="6" t="s">
        <v>188</v>
      </c>
      <c r="E393" s="12" t="s">
        <v>2110</v>
      </c>
      <c r="F393" s="11" t="s">
        <v>1863</v>
      </c>
      <c r="G393" s="13" t="s">
        <v>2028</v>
      </c>
      <c r="H393" s="6">
        <v>0</v>
      </c>
      <c r="I393" s="6" t="s">
        <v>2575</v>
      </c>
      <c r="J393" s="6">
        <v>3827</v>
      </c>
      <c r="K393" s="6">
        <v>472</v>
      </c>
      <c r="L393" s="6">
        <v>70</v>
      </c>
      <c r="M393" s="6">
        <v>6</v>
      </c>
      <c r="N393" s="6">
        <v>21</v>
      </c>
      <c r="O393" s="6">
        <v>10</v>
      </c>
    </row>
    <row r="394" spans="1:15" x14ac:dyDescent="0.2">
      <c r="A394" s="9">
        <v>1.784573841320444E+16</v>
      </c>
      <c r="B394" s="6" t="s">
        <v>707</v>
      </c>
      <c r="C394" s="8" t="s">
        <v>708</v>
      </c>
      <c r="D394" s="6" t="s">
        <v>187</v>
      </c>
      <c r="E394" s="12" t="s">
        <v>2050</v>
      </c>
      <c r="F394" s="11" t="s">
        <v>1859</v>
      </c>
      <c r="G394" s="13" t="s">
        <v>2051</v>
      </c>
      <c r="H394" s="6">
        <v>0</v>
      </c>
      <c r="I394" s="6" t="s">
        <v>2575</v>
      </c>
      <c r="J394" s="6">
        <v>3827</v>
      </c>
      <c r="K394" s="6">
        <v>132</v>
      </c>
      <c r="L394" s="6">
        <v>46</v>
      </c>
      <c r="M394" s="6">
        <v>13</v>
      </c>
      <c r="N394" s="6">
        <v>8</v>
      </c>
      <c r="O394" s="6" t="s">
        <v>2575</v>
      </c>
    </row>
    <row r="395" spans="1:15" x14ac:dyDescent="0.2">
      <c r="A395" s="9">
        <v>1.789825623888596E+16</v>
      </c>
      <c r="B395" s="6" t="s">
        <v>1237</v>
      </c>
      <c r="C395" s="8" t="s">
        <v>1238</v>
      </c>
      <c r="D395" s="6" t="s">
        <v>187</v>
      </c>
      <c r="E395" s="12" t="s">
        <v>2403</v>
      </c>
      <c r="F395" s="11" t="s">
        <v>1860</v>
      </c>
      <c r="G395" s="13" t="s">
        <v>2005</v>
      </c>
      <c r="H395" s="6">
        <v>0</v>
      </c>
      <c r="I395" s="6" t="s">
        <v>2575</v>
      </c>
      <c r="J395" s="6">
        <v>3827</v>
      </c>
      <c r="K395" s="6">
        <v>233</v>
      </c>
      <c r="L395" s="6">
        <v>5</v>
      </c>
      <c r="M395" s="6">
        <v>225</v>
      </c>
      <c r="N395" s="6">
        <v>4</v>
      </c>
      <c r="O395" s="6">
        <v>7</v>
      </c>
    </row>
    <row r="396" spans="1:15" x14ac:dyDescent="0.2">
      <c r="A396" s="9">
        <v>1.803537678486988E+16</v>
      </c>
      <c r="B396" s="6" t="s">
        <v>793</v>
      </c>
      <c r="C396" s="8" t="s">
        <v>794</v>
      </c>
      <c r="D396" s="6" t="s">
        <v>187</v>
      </c>
      <c r="E396" s="12" t="s">
        <v>2113</v>
      </c>
      <c r="F396" s="11" t="s">
        <v>1860</v>
      </c>
      <c r="G396" s="13" t="s">
        <v>2115</v>
      </c>
      <c r="H396" s="6">
        <v>0</v>
      </c>
      <c r="I396" s="6" t="s">
        <v>2575</v>
      </c>
      <c r="J396" s="6">
        <v>3808</v>
      </c>
      <c r="K396" s="6">
        <v>484</v>
      </c>
      <c r="L396" s="6">
        <v>27</v>
      </c>
      <c r="M396" s="6">
        <v>11</v>
      </c>
      <c r="N396" s="6">
        <v>13</v>
      </c>
      <c r="O396" s="6">
        <v>4</v>
      </c>
    </row>
    <row r="397" spans="1:15" x14ac:dyDescent="0.2">
      <c r="A397" s="9" t="s">
        <v>1695</v>
      </c>
      <c r="B397" s="6" t="s">
        <v>256</v>
      </c>
      <c r="C397" s="6" t="s">
        <v>257</v>
      </c>
      <c r="D397" s="6" t="s">
        <v>189</v>
      </c>
      <c r="E397" s="12">
        <v>45620</v>
      </c>
      <c r="F397" s="11" t="s">
        <v>1864</v>
      </c>
      <c r="G397" s="13">
        <v>0.8305555555555556</v>
      </c>
      <c r="H397" s="6">
        <v>87</v>
      </c>
      <c r="I397" s="6">
        <v>4628</v>
      </c>
      <c r="J397" s="6">
        <v>3795</v>
      </c>
      <c r="K397" s="6">
        <v>198</v>
      </c>
      <c r="L397" s="6">
        <v>17</v>
      </c>
      <c r="M397" s="6">
        <v>0</v>
      </c>
      <c r="N397" s="6">
        <v>6</v>
      </c>
      <c r="O397" s="6">
        <v>16</v>
      </c>
    </row>
    <row r="398" spans="1:15" x14ac:dyDescent="0.2">
      <c r="A398" s="9" t="s">
        <v>1845</v>
      </c>
      <c r="B398" s="6" t="s">
        <v>555</v>
      </c>
      <c r="C398" s="6" t="s">
        <v>556</v>
      </c>
      <c r="D398" s="6" t="s">
        <v>188</v>
      </c>
      <c r="E398" s="12">
        <v>45552</v>
      </c>
      <c r="F398" s="11" t="s">
        <v>1863</v>
      </c>
      <c r="G398" s="13">
        <v>0.81597222222222221</v>
      </c>
      <c r="H398" s="6">
        <v>0</v>
      </c>
      <c r="I398" s="6">
        <v>5803</v>
      </c>
      <c r="J398" s="6">
        <v>3789</v>
      </c>
      <c r="K398" s="6">
        <v>236</v>
      </c>
      <c r="L398" s="6">
        <v>32</v>
      </c>
      <c r="M398" s="6">
        <v>0</v>
      </c>
      <c r="N398" s="6">
        <v>23</v>
      </c>
      <c r="O398" s="6">
        <v>1</v>
      </c>
    </row>
    <row r="399" spans="1:15" x14ac:dyDescent="0.2">
      <c r="A399" s="9" t="s">
        <v>1738</v>
      </c>
      <c r="B399" s="6" t="s">
        <v>341</v>
      </c>
      <c r="C399" s="6" t="s">
        <v>342</v>
      </c>
      <c r="D399" s="6" t="s">
        <v>187</v>
      </c>
      <c r="E399" s="12">
        <v>45581</v>
      </c>
      <c r="F399" s="11" t="s">
        <v>1862</v>
      </c>
      <c r="G399" s="13">
        <v>0.92083333333333328</v>
      </c>
      <c r="H399" s="6">
        <v>0</v>
      </c>
      <c r="I399" s="6">
        <v>4778</v>
      </c>
      <c r="J399" s="6">
        <v>3789</v>
      </c>
      <c r="K399" s="6">
        <v>110</v>
      </c>
      <c r="L399" s="6">
        <v>11</v>
      </c>
      <c r="M399" s="6">
        <v>8</v>
      </c>
      <c r="N399" s="6">
        <v>7</v>
      </c>
      <c r="O399" s="6" t="s">
        <v>2575</v>
      </c>
    </row>
    <row r="400" spans="1:15" x14ac:dyDescent="0.2">
      <c r="A400" s="9">
        <v>1.8015425734915848E+16</v>
      </c>
      <c r="B400" s="6" t="s">
        <v>939</v>
      </c>
      <c r="C400" s="8" t="s">
        <v>940</v>
      </c>
      <c r="D400" s="6" t="s">
        <v>187</v>
      </c>
      <c r="E400" s="12" t="s">
        <v>2215</v>
      </c>
      <c r="F400" s="11" t="s">
        <v>1862</v>
      </c>
      <c r="G400" s="13" t="s">
        <v>2126</v>
      </c>
      <c r="H400" s="6">
        <v>0</v>
      </c>
      <c r="I400" s="6" t="s">
        <v>2575</v>
      </c>
      <c r="J400" s="6">
        <v>3780</v>
      </c>
      <c r="K400" s="6">
        <v>338</v>
      </c>
      <c r="L400" s="6">
        <v>10</v>
      </c>
      <c r="M400" s="6">
        <v>6</v>
      </c>
      <c r="N400" s="6">
        <v>7</v>
      </c>
      <c r="O400" s="6" t="s">
        <v>2575</v>
      </c>
    </row>
    <row r="401" spans="1:15" x14ac:dyDescent="0.2">
      <c r="A401" s="9">
        <v>1.800858999234633E+16</v>
      </c>
      <c r="B401" s="6" t="s">
        <v>817</v>
      </c>
      <c r="C401" s="8" t="s">
        <v>818</v>
      </c>
      <c r="D401" s="6" t="s">
        <v>188</v>
      </c>
      <c r="E401" s="12" t="s">
        <v>2133</v>
      </c>
      <c r="F401" s="11" t="s">
        <v>1861</v>
      </c>
      <c r="G401" s="13" t="s">
        <v>2134</v>
      </c>
      <c r="H401" s="6">
        <v>0</v>
      </c>
      <c r="I401" s="6" t="s">
        <v>2575</v>
      </c>
      <c r="J401" s="6">
        <v>3776</v>
      </c>
      <c r="K401" s="6">
        <v>576</v>
      </c>
      <c r="L401" s="6">
        <v>83</v>
      </c>
      <c r="M401" s="6">
        <v>16</v>
      </c>
      <c r="N401" s="6">
        <v>10</v>
      </c>
      <c r="O401" s="6">
        <v>4</v>
      </c>
    </row>
    <row r="402" spans="1:15" x14ac:dyDescent="0.2">
      <c r="A402" s="9" t="s">
        <v>1849</v>
      </c>
      <c r="B402" s="6" t="s">
        <v>563</v>
      </c>
      <c r="C402" s="6" t="s">
        <v>564</v>
      </c>
      <c r="D402" s="6" t="s">
        <v>187</v>
      </c>
      <c r="E402" s="12">
        <v>45555</v>
      </c>
      <c r="F402" s="11" t="s">
        <v>1860</v>
      </c>
      <c r="G402" s="13">
        <v>0.8041666666666667</v>
      </c>
      <c r="H402" s="6">
        <v>0</v>
      </c>
      <c r="I402" s="6">
        <v>4938</v>
      </c>
      <c r="J402" s="6">
        <v>3751</v>
      </c>
      <c r="K402" s="6">
        <v>63</v>
      </c>
      <c r="L402" s="6">
        <v>6</v>
      </c>
      <c r="M402" s="6">
        <v>1</v>
      </c>
      <c r="N402" s="6">
        <v>3</v>
      </c>
      <c r="O402" s="6" t="s">
        <v>2575</v>
      </c>
    </row>
    <row r="403" spans="1:15" x14ac:dyDescent="0.2">
      <c r="A403" s="9">
        <v>1.792770544481699E+16</v>
      </c>
      <c r="B403" s="6" t="s">
        <v>953</v>
      </c>
      <c r="C403" s="8" t="s">
        <v>954</v>
      </c>
      <c r="D403" s="6" t="s">
        <v>187</v>
      </c>
      <c r="E403" s="12" t="s">
        <v>2227</v>
      </c>
      <c r="F403" s="11" t="s">
        <v>1864</v>
      </c>
      <c r="G403" s="13" t="s">
        <v>2228</v>
      </c>
      <c r="H403" s="6">
        <v>0</v>
      </c>
      <c r="I403" s="6" t="s">
        <v>2575</v>
      </c>
      <c r="J403" s="6">
        <v>3751</v>
      </c>
      <c r="K403" s="6">
        <v>356</v>
      </c>
      <c r="L403" s="6">
        <v>37</v>
      </c>
      <c r="M403" s="6">
        <v>5</v>
      </c>
      <c r="N403" s="6">
        <v>13</v>
      </c>
      <c r="O403" s="6">
        <v>2</v>
      </c>
    </row>
    <row r="404" spans="1:15" x14ac:dyDescent="0.2">
      <c r="A404" s="9">
        <v>1.810169458635484E+16</v>
      </c>
      <c r="B404" s="6" t="s">
        <v>1295</v>
      </c>
      <c r="C404" s="8" t="s">
        <v>1296</v>
      </c>
      <c r="D404" s="6" t="s">
        <v>187</v>
      </c>
      <c r="E404" s="12" t="s">
        <v>2439</v>
      </c>
      <c r="F404" s="11" t="s">
        <v>1861</v>
      </c>
      <c r="G404" s="13" t="s">
        <v>2177</v>
      </c>
      <c r="H404" s="6">
        <v>0</v>
      </c>
      <c r="I404" s="6" t="s">
        <v>2575</v>
      </c>
      <c r="J404" s="6">
        <v>3745</v>
      </c>
      <c r="K404" s="6">
        <v>408</v>
      </c>
      <c r="L404" s="6">
        <v>31</v>
      </c>
      <c r="M404" s="6">
        <v>8</v>
      </c>
      <c r="N404" s="6">
        <v>3</v>
      </c>
      <c r="O404" s="6">
        <v>2</v>
      </c>
    </row>
    <row r="405" spans="1:15" x14ac:dyDescent="0.2">
      <c r="A405" s="9">
        <v>1.801599170566866E+16</v>
      </c>
      <c r="B405" s="6" t="s">
        <v>1481</v>
      </c>
      <c r="C405" s="8" t="s">
        <v>1482</v>
      </c>
      <c r="D405" s="6" t="s">
        <v>187</v>
      </c>
      <c r="E405" s="12" t="s">
        <v>2525</v>
      </c>
      <c r="F405" s="11" t="s">
        <v>1858</v>
      </c>
      <c r="G405" s="13" t="s">
        <v>2334</v>
      </c>
      <c r="H405" s="6">
        <v>0</v>
      </c>
      <c r="I405" s="6" t="s">
        <v>2575</v>
      </c>
      <c r="J405" s="6">
        <v>3739</v>
      </c>
      <c r="K405" s="6">
        <v>124</v>
      </c>
      <c r="L405" s="6">
        <v>17</v>
      </c>
      <c r="M405" s="6">
        <v>0</v>
      </c>
      <c r="N405" s="6">
        <v>5</v>
      </c>
      <c r="O405" s="6">
        <v>2</v>
      </c>
    </row>
    <row r="406" spans="1:15" x14ac:dyDescent="0.2">
      <c r="A406" s="9">
        <v>1.8039597055588632E+16</v>
      </c>
      <c r="B406" s="6" t="s">
        <v>951</v>
      </c>
      <c r="C406" s="8" t="s">
        <v>952</v>
      </c>
      <c r="D406" s="6" t="s">
        <v>187</v>
      </c>
      <c r="E406" s="12" t="s">
        <v>2225</v>
      </c>
      <c r="F406" s="11" t="s">
        <v>1863</v>
      </c>
      <c r="G406" s="13" t="s">
        <v>2226</v>
      </c>
      <c r="H406" s="6">
        <v>0</v>
      </c>
      <c r="I406" s="6" t="s">
        <v>2575</v>
      </c>
      <c r="J406" s="6">
        <v>3736</v>
      </c>
      <c r="K406" s="6">
        <v>217</v>
      </c>
      <c r="L406" s="6">
        <v>15</v>
      </c>
      <c r="M406" s="6">
        <v>0</v>
      </c>
      <c r="N406" s="6">
        <v>15</v>
      </c>
      <c r="O406" s="6" t="s">
        <v>2575</v>
      </c>
    </row>
    <row r="407" spans="1:15" x14ac:dyDescent="0.2">
      <c r="A407" s="9">
        <v>1.794528157757207E+16</v>
      </c>
      <c r="B407" s="6" t="s">
        <v>1445</v>
      </c>
      <c r="C407" s="8" t="s">
        <v>1446</v>
      </c>
      <c r="D407" s="6" t="s">
        <v>188</v>
      </c>
      <c r="E407" s="12" t="s">
        <v>2509</v>
      </c>
      <c r="F407" s="11" t="s">
        <v>1860</v>
      </c>
      <c r="G407" s="13" t="s">
        <v>2385</v>
      </c>
      <c r="H407" s="6">
        <v>0</v>
      </c>
      <c r="I407" s="6" t="s">
        <v>2575</v>
      </c>
      <c r="J407" s="6">
        <v>3660</v>
      </c>
      <c r="K407" s="6">
        <v>305</v>
      </c>
      <c r="L407" s="6">
        <v>41</v>
      </c>
      <c r="M407" s="6">
        <v>4</v>
      </c>
      <c r="N407" s="6">
        <v>17</v>
      </c>
      <c r="O407" s="6">
        <v>1</v>
      </c>
    </row>
    <row r="408" spans="1:15" x14ac:dyDescent="0.2">
      <c r="A408" s="9" t="s">
        <v>1750</v>
      </c>
      <c r="B408" s="6" t="s">
        <v>365</v>
      </c>
      <c r="C408" s="6" t="s">
        <v>366</v>
      </c>
      <c r="D408" s="6" t="s">
        <v>187</v>
      </c>
      <c r="E408" s="12">
        <v>45572</v>
      </c>
      <c r="F408" s="11" t="s">
        <v>1858</v>
      </c>
      <c r="G408" s="13">
        <v>0.39305555555555555</v>
      </c>
      <c r="H408" s="6">
        <v>0</v>
      </c>
      <c r="I408" s="6">
        <v>4853</v>
      </c>
      <c r="J408" s="6">
        <v>3654</v>
      </c>
      <c r="K408" s="6">
        <v>244</v>
      </c>
      <c r="L408" s="6">
        <v>36</v>
      </c>
      <c r="M408" s="6">
        <v>2</v>
      </c>
      <c r="N408" s="6">
        <v>15</v>
      </c>
      <c r="O408" s="6">
        <v>3</v>
      </c>
    </row>
    <row r="409" spans="1:15" x14ac:dyDescent="0.2">
      <c r="A409" s="9">
        <v>1.796298012556645E+16</v>
      </c>
      <c r="B409" s="6" t="s">
        <v>799</v>
      </c>
      <c r="C409" s="8" t="s">
        <v>800</v>
      </c>
      <c r="D409" s="6" t="s">
        <v>187</v>
      </c>
      <c r="E409" s="12" t="s">
        <v>2119</v>
      </c>
      <c r="F409" s="11" t="s">
        <v>1862</v>
      </c>
      <c r="G409" s="13" t="s">
        <v>2120</v>
      </c>
      <c r="H409" s="6">
        <v>0</v>
      </c>
      <c r="I409" s="6" t="s">
        <v>2575</v>
      </c>
      <c r="J409" s="6">
        <v>3648</v>
      </c>
      <c r="K409" s="6">
        <v>297</v>
      </c>
      <c r="L409" s="6">
        <v>10</v>
      </c>
      <c r="M409" s="6">
        <v>2</v>
      </c>
      <c r="N409" s="6">
        <v>3</v>
      </c>
      <c r="O409" s="6" t="s">
        <v>2575</v>
      </c>
    </row>
    <row r="410" spans="1:15" x14ac:dyDescent="0.2">
      <c r="A410" s="9" t="s">
        <v>1704</v>
      </c>
      <c r="B410" s="6" t="s">
        <v>273</v>
      </c>
      <c r="C410" s="6" t="s">
        <v>274</v>
      </c>
      <c r="D410" s="6" t="s">
        <v>187</v>
      </c>
      <c r="E410" s="12">
        <v>45609</v>
      </c>
      <c r="F410" s="11" t="s">
        <v>1862</v>
      </c>
      <c r="G410" s="13">
        <v>0.81736111111111109</v>
      </c>
      <c r="H410" s="6">
        <v>0</v>
      </c>
      <c r="I410" s="6">
        <v>4597</v>
      </c>
      <c r="J410" s="6">
        <v>3642</v>
      </c>
      <c r="K410" s="6">
        <v>92</v>
      </c>
      <c r="L410" s="6">
        <v>7</v>
      </c>
      <c r="M410" s="6">
        <v>2</v>
      </c>
      <c r="N410" s="6">
        <v>3</v>
      </c>
      <c r="O410" s="6" t="s">
        <v>2575</v>
      </c>
    </row>
    <row r="411" spans="1:15" x14ac:dyDescent="0.2">
      <c r="A411" s="9">
        <v>1.8229744990221112E+16</v>
      </c>
      <c r="B411" s="6" t="s">
        <v>1229</v>
      </c>
      <c r="C411" s="8" t="s">
        <v>1230</v>
      </c>
      <c r="D411" s="6" t="s">
        <v>187</v>
      </c>
      <c r="E411" s="12" t="s">
        <v>2396</v>
      </c>
      <c r="F411" s="11" t="s">
        <v>1863</v>
      </c>
      <c r="G411" s="13" t="s">
        <v>2348</v>
      </c>
      <c r="H411" s="6">
        <v>0</v>
      </c>
      <c r="I411" s="6" t="s">
        <v>2575</v>
      </c>
      <c r="J411" s="6">
        <v>3642</v>
      </c>
      <c r="K411" s="6">
        <v>462</v>
      </c>
      <c r="L411" s="6">
        <v>21</v>
      </c>
      <c r="M411" s="6">
        <v>4</v>
      </c>
      <c r="N411" s="6">
        <v>2</v>
      </c>
      <c r="O411" s="6" t="s">
        <v>2575</v>
      </c>
    </row>
    <row r="412" spans="1:15" x14ac:dyDescent="0.2">
      <c r="A412" s="9">
        <v>1.798800531246317E+16</v>
      </c>
      <c r="B412" s="6" t="s">
        <v>1297</v>
      </c>
      <c r="C412" s="8" t="s">
        <v>1298</v>
      </c>
      <c r="D412" s="6" t="s">
        <v>187</v>
      </c>
      <c r="E412" s="12" t="s">
        <v>2441</v>
      </c>
      <c r="F412" s="11" t="s">
        <v>1862</v>
      </c>
      <c r="G412" s="13" t="s">
        <v>2192</v>
      </c>
      <c r="H412" s="6">
        <v>0</v>
      </c>
      <c r="I412" s="6" t="s">
        <v>2575</v>
      </c>
      <c r="J412" s="6">
        <v>3636</v>
      </c>
      <c r="K412" s="6">
        <v>342</v>
      </c>
      <c r="L412" s="6">
        <v>38</v>
      </c>
      <c r="M412" s="6">
        <v>3</v>
      </c>
      <c r="N412" s="6">
        <v>7</v>
      </c>
      <c r="O412" s="6">
        <v>6</v>
      </c>
    </row>
    <row r="413" spans="1:15" x14ac:dyDescent="0.2">
      <c r="A413" s="9" t="s">
        <v>1592</v>
      </c>
      <c r="B413" s="6" t="s">
        <v>28</v>
      </c>
      <c r="C413" s="6" t="s">
        <v>117</v>
      </c>
      <c r="D413" s="6" t="s">
        <v>187</v>
      </c>
      <c r="E413" s="12">
        <v>45729</v>
      </c>
      <c r="F413" s="11" t="s">
        <v>1861</v>
      </c>
      <c r="G413" s="13">
        <v>0.82361111111111107</v>
      </c>
      <c r="H413" s="6">
        <v>0</v>
      </c>
      <c r="I413" s="6">
        <v>4701</v>
      </c>
      <c r="J413" s="6">
        <v>3618</v>
      </c>
      <c r="K413" s="6">
        <v>70</v>
      </c>
      <c r="L413" s="6">
        <v>10</v>
      </c>
      <c r="M413" s="6">
        <v>4</v>
      </c>
      <c r="N413" s="6">
        <v>3</v>
      </c>
      <c r="O413" s="6">
        <v>2</v>
      </c>
    </row>
    <row r="414" spans="1:15" x14ac:dyDescent="0.2">
      <c r="A414" s="9">
        <v>1.799256354226062E+16</v>
      </c>
      <c r="B414" s="6" t="s">
        <v>1005</v>
      </c>
      <c r="C414" s="8" t="s">
        <v>1006</v>
      </c>
      <c r="D414" s="6" t="s">
        <v>187</v>
      </c>
      <c r="E414" s="12" t="s">
        <v>2261</v>
      </c>
      <c r="F414" s="11" t="s">
        <v>1860</v>
      </c>
      <c r="G414" s="13" t="s">
        <v>2262</v>
      </c>
      <c r="H414" s="6">
        <v>0</v>
      </c>
      <c r="I414" s="6" t="s">
        <v>2575</v>
      </c>
      <c r="J414" s="6">
        <v>3613</v>
      </c>
      <c r="K414" s="6">
        <v>259</v>
      </c>
      <c r="L414" s="6">
        <v>3</v>
      </c>
      <c r="M414" s="6">
        <v>6</v>
      </c>
      <c r="N414" s="6">
        <v>1</v>
      </c>
      <c r="O414" s="6" t="s">
        <v>2575</v>
      </c>
    </row>
    <row r="415" spans="1:15" x14ac:dyDescent="0.2">
      <c r="A415" s="9" t="s">
        <v>1580</v>
      </c>
      <c r="B415" s="6" t="s">
        <v>16</v>
      </c>
      <c r="C415" s="6" t="s">
        <v>105</v>
      </c>
      <c r="D415" s="6" t="s">
        <v>187</v>
      </c>
      <c r="E415" s="12">
        <v>45742</v>
      </c>
      <c r="F415" s="11" t="s">
        <v>1862</v>
      </c>
      <c r="G415" s="13">
        <v>0.81666666666666665</v>
      </c>
      <c r="H415" s="6">
        <v>0</v>
      </c>
      <c r="I415" s="6">
        <v>4659</v>
      </c>
      <c r="J415" s="6">
        <v>3607</v>
      </c>
      <c r="K415" s="6">
        <v>48</v>
      </c>
      <c r="L415" s="6">
        <v>0</v>
      </c>
      <c r="M415" s="6">
        <v>0</v>
      </c>
      <c r="N415" s="6">
        <v>1</v>
      </c>
      <c r="O415" s="6" t="s">
        <v>2575</v>
      </c>
    </row>
    <row r="416" spans="1:15" x14ac:dyDescent="0.2">
      <c r="A416" s="9">
        <v>1.796489939073806E+16</v>
      </c>
      <c r="B416" s="6" t="s">
        <v>721</v>
      </c>
      <c r="C416" s="8" t="s">
        <v>722</v>
      </c>
      <c r="D416" s="6" t="s">
        <v>187</v>
      </c>
      <c r="E416" s="12" t="s">
        <v>2059</v>
      </c>
      <c r="F416" s="11" t="s">
        <v>1862</v>
      </c>
      <c r="G416" s="13" t="s">
        <v>2060</v>
      </c>
      <c r="H416" s="6">
        <v>0</v>
      </c>
      <c r="I416" s="6" t="s">
        <v>2575</v>
      </c>
      <c r="J416" s="6">
        <v>3601</v>
      </c>
      <c r="K416" s="6">
        <v>327</v>
      </c>
      <c r="L416" s="6">
        <v>21</v>
      </c>
      <c r="M416" s="6">
        <v>31</v>
      </c>
      <c r="N416" s="6">
        <v>10</v>
      </c>
      <c r="O416" s="6" t="s">
        <v>2575</v>
      </c>
    </row>
    <row r="417" spans="1:15" x14ac:dyDescent="0.2">
      <c r="A417" s="9" t="s">
        <v>1810</v>
      </c>
      <c r="B417" s="6" t="s">
        <v>485</v>
      </c>
      <c r="C417" s="6" t="s">
        <v>486</v>
      </c>
      <c r="D417" s="6" t="s">
        <v>187</v>
      </c>
      <c r="E417" s="12">
        <v>45517</v>
      </c>
      <c r="F417" s="11" t="s">
        <v>1863</v>
      </c>
      <c r="G417" s="13">
        <v>0.41111111111111109</v>
      </c>
      <c r="H417" s="6">
        <v>0</v>
      </c>
      <c r="I417" s="6">
        <v>4631</v>
      </c>
      <c r="J417" s="6">
        <v>3583</v>
      </c>
      <c r="K417" s="6">
        <v>234</v>
      </c>
      <c r="L417" s="6">
        <v>62</v>
      </c>
      <c r="M417" s="6">
        <v>1</v>
      </c>
      <c r="N417" s="6">
        <v>8</v>
      </c>
      <c r="O417" s="6" t="s">
        <v>2575</v>
      </c>
    </row>
    <row r="418" spans="1:15" x14ac:dyDescent="0.2">
      <c r="A418" s="9">
        <v>1.8015789818042872E+16</v>
      </c>
      <c r="B418" s="6" t="s">
        <v>963</v>
      </c>
      <c r="C418" s="8" t="s">
        <v>964</v>
      </c>
      <c r="D418" s="6" t="s">
        <v>187</v>
      </c>
      <c r="E418" s="12" t="s">
        <v>2235</v>
      </c>
      <c r="F418" s="11" t="s">
        <v>1863</v>
      </c>
      <c r="G418" s="13" t="s">
        <v>2236</v>
      </c>
      <c r="H418" s="6">
        <v>0</v>
      </c>
      <c r="I418" s="6" t="s">
        <v>2575</v>
      </c>
      <c r="J418" s="6">
        <v>3583</v>
      </c>
      <c r="K418" s="6">
        <v>183</v>
      </c>
      <c r="L418" s="6">
        <v>20</v>
      </c>
      <c r="M418" s="6">
        <v>1</v>
      </c>
      <c r="N418" s="6">
        <v>3</v>
      </c>
      <c r="O418" s="6" t="s">
        <v>2575</v>
      </c>
    </row>
    <row r="419" spans="1:15" x14ac:dyDescent="0.2">
      <c r="A419" s="9">
        <v>1.82202774132547E+16</v>
      </c>
      <c r="B419" s="6" t="s">
        <v>995</v>
      </c>
      <c r="C419" s="8" t="s">
        <v>996</v>
      </c>
      <c r="D419" s="6" t="s">
        <v>187</v>
      </c>
      <c r="E419" s="12" t="s">
        <v>2255</v>
      </c>
      <c r="F419" s="11" t="s">
        <v>1861</v>
      </c>
      <c r="G419" s="13" t="s">
        <v>2257</v>
      </c>
      <c r="H419" s="6">
        <v>0</v>
      </c>
      <c r="I419" s="6" t="s">
        <v>2575</v>
      </c>
      <c r="J419" s="6">
        <v>3578</v>
      </c>
      <c r="K419" s="6">
        <v>126</v>
      </c>
      <c r="L419" s="6">
        <v>24</v>
      </c>
      <c r="M419" s="6">
        <v>16</v>
      </c>
      <c r="N419" s="6">
        <v>5</v>
      </c>
      <c r="O419" s="6" t="s">
        <v>2575</v>
      </c>
    </row>
    <row r="420" spans="1:15" x14ac:dyDescent="0.2">
      <c r="A420" s="9" t="s">
        <v>1822</v>
      </c>
      <c r="B420" s="6" t="s">
        <v>509</v>
      </c>
      <c r="C420" s="6" t="s">
        <v>510</v>
      </c>
      <c r="D420" s="6" t="s">
        <v>187</v>
      </c>
      <c r="E420" s="12">
        <v>45530</v>
      </c>
      <c r="F420" s="11" t="s">
        <v>1858</v>
      </c>
      <c r="G420" s="13">
        <v>0.80763888888888891</v>
      </c>
      <c r="H420" s="6">
        <v>0</v>
      </c>
      <c r="I420" s="6">
        <v>4480</v>
      </c>
      <c r="J420" s="6">
        <v>3566</v>
      </c>
      <c r="K420" s="6">
        <v>144</v>
      </c>
      <c r="L420" s="6">
        <v>8</v>
      </c>
      <c r="M420" s="6">
        <v>7</v>
      </c>
      <c r="N420" s="6">
        <v>10</v>
      </c>
      <c r="O420" s="6">
        <v>3</v>
      </c>
    </row>
    <row r="421" spans="1:15" x14ac:dyDescent="0.2">
      <c r="A421" s="9" t="s">
        <v>1724</v>
      </c>
      <c r="B421" s="6" t="s">
        <v>313</v>
      </c>
      <c r="C421" s="6" t="s">
        <v>314</v>
      </c>
      <c r="D421" s="6" t="s">
        <v>187</v>
      </c>
      <c r="E421" s="12">
        <v>45595</v>
      </c>
      <c r="F421" s="11" t="s">
        <v>1862</v>
      </c>
      <c r="G421" s="13">
        <v>0.36805555555555558</v>
      </c>
      <c r="H421" s="6">
        <v>0</v>
      </c>
      <c r="I421" s="6">
        <v>4884</v>
      </c>
      <c r="J421" s="6">
        <v>3566</v>
      </c>
      <c r="K421" s="6">
        <v>149</v>
      </c>
      <c r="L421" s="6">
        <v>17</v>
      </c>
      <c r="M421" s="6">
        <v>0</v>
      </c>
      <c r="N421" s="6">
        <v>2</v>
      </c>
      <c r="O421" s="6">
        <v>1</v>
      </c>
    </row>
    <row r="422" spans="1:15" x14ac:dyDescent="0.2">
      <c r="A422" s="9" t="s">
        <v>1844</v>
      </c>
      <c r="B422" s="6" t="s">
        <v>553</v>
      </c>
      <c r="C422" s="6" t="s">
        <v>554</v>
      </c>
      <c r="D422" s="6" t="s">
        <v>187</v>
      </c>
      <c r="E422" s="12">
        <v>45551</v>
      </c>
      <c r="F422" s="11" t="s">
        <v>1858</v>
      </c>
      <c r="G422" s="13">
        <v>0.80138888888888893</v>
      </c>
      <c r="H422" s="6">
        <v>0</v>
      </c>
      <c r="I422" s="6">
        <v>4790</v>
      </c>
      <c r="J422" s="6">
        <v>3560</v>
      </c>
      <c r="K422" s="6">
        <v>316</v>
      </c>
      <c r="L422" s="6">
        <v>22</v>
      </c>
      <c r="M422" s="6">
        <v>515</v>
      </c>
      <c r="N422" s="6">
        <v>5</v>
      </c>
      <c r="O422" s="6">
        <v>21</v>
      </c>
    </row>
    <row r="423" spans="1:15" x14ac:dyDescent="0.2">
      <c r="A423" s="9">
        <v>1.797007174773917E+16</v>
      </c>
      <c r="B423" s="6" t="s">
        <v>619</v>
      </c>
      <c r="C423" s="8" t="s">
        <v>620</v>
      </c>
      <c r="D423" s="6" t="s">
        <v>187</v>
      </c>
      <c r="E423" s="12" t="s">
        <v>1985</v>
      </c>
      <c r="F423" s="11" t="s">
        <v>1861</v>
      </c>
      <c r="G423" s="13" t="s">
        <v>1986</v>
      </c>
      <c r="H423" s="6">
        <v>0</v>
      </c>
      <c r="I423" s="6" t="s">
        <v>2575</v>
      </c>
      <c r="J423" s="6">
        <v>3555</v>
      </c>
      <c r="K423" s="6">
        <v>312</v>
      </c>
      <c r="L423" s="6">
        <v>42</v>
      </c>
      <c r="M423" s="6">
        <v>8</v>
      </c>
      <c r="N423" s="6">
        <v>14</v>
      </c>
      <c r="O423" s="6">
        <v>1</v>
      </c>
    </row>
    <row r="424" spans="1:15" x14ac:dyDescent="0.2">
      <c r="A424" s="9">
        <v>1.784354039707941E+16</v>
      </c>
      <c r="B424" s="6" t="s">
        <v>1273</v>
      </c>
      <c r="C424" s="8" t="s">
        <v>1274</v>
      </c>
      <c r="D424" s="6" t="s">
        <v>187</v>
      </c>
      <c r="E424" s="12" t="s">
        <v>2423</v>
      </c>
      <c r="F424" s="11" t="s">
        <v>1863</v>
      </c>
      <c r="G424" s="13" t="s">
        <v>2425</v>
      </c>
      <c r="H424" s="6">
        <v>0</v>
      </c>
      <c r="I424" s="6" t="s">
        <v>2575</v>
      </c>
      <c r="J424" s="6">
        <v>3543</v>
      </c>
      <c r="K424" s="6">
        <v>168</v>
      </c>
      <c r="L424" s="6">
        <v>11</v>
      </c>
      <c r="M424" s="6">
        <v>0</v>
      </c>
      <c r="N424" s="6">
        <v>12</v>
      </c>
      <c r="O424" s="6">
        <v>1</v>
      </c>
    </row>
    <row r="425" spans="1:15" x14ac:dyDescent="0.2">
      <c r="A425" s="9" t="s">
        <v>1814</v>
      </c>
      <c r="B425" s="6" t="s">
        <v>493</v>
      </c>
      <c r="C425" s="6" t="s">
        <v>494</v>
      </c>
      <c r="D425" s="6" t="s">
        <v>188</v>
      </c>
      <c r="E425" s="12">
        <v>45520</v>
      </c>
      <c r="F425" s="11" t="s">
        <v>1860</v>
      </c>
      <c r="G425" s="13">
        <v>0.39861111111111114</v>
      </c>
      <c r="H425" s="6">
        <v>0</v>
      </c>
      <c r="I425" s="6">
        <v>5087</v>
      </c>
      <c r="J425" s="6">
        <v>3538</v>
      </c>
      <c r="K425" s="6">
        <v>279</v>
      </c>
      <c r="L425" s="6">
        <v>13</v>
      </c>
      <c r="M425" s="6">
        <v>4</v>
      </c>
      <c r="N425" s="6">
        <v>2</v>
      </c>
      <c r="O425" s="6">
        <v>1</v>
      </c>
    </row>
    <row r="426" spans="1:15" x14ac:dyDescent="0.2">
      <c r="A426" s="9">
        <v>1.784951027711402E+16</v>
      </c>
      <c r="B426" s="6" t="s">
        <v>965</v>
      </c>
      <c r="C426" s="8" t="s">
        <v>966</v>
      </c>
      <c r="D426" s="6" t="s">
        <v>187</v>
      </c>
      <c r="E426" s="12" t="s">
        <v>2235</v>
      </c>
      <c r="F426" s="11" t="s">
        <v>1863</v>
      </c>
      <c r="G426" s="13" t="s">
        <v>2237</v>
      </c>
      <c r="H426" s="6">
        <v>0</v>
      </c>
      <c r="I426" s="6" t="s">
        <v>2575</v>
      </c>
      <c r="J426" s="6">
        <v>3527</v>
      </c>
      <c r="K426" s="6">
        <v>147</v>
      </c>
      <c r="L426" s="6">
        <v>7</v>
      </c>
      <c r="M426" s="6">
        <v>1</v>
      </c>
      <c r="N426" s="6">
        <v>2</v>
      </c>
      <c r="O426" s="6">
        <v>1</v>
      </c>
    </row>
    <row r="427" spans="1:15" x14ac:dyDescent="0.2">
      <c r="A427" s="9">
        <v>1.794109392266724E+16</v>
      </c>
      <c r="B427" s="6" t="s">
        <v>979</v>
      </c>
      <c r="C427" s="8" t="s">
        <v>980</v>
      </c>
      <c r="D427" s="6" t="s">
        <v>187</v>
      </c>
      <c r="E427" s="12" t="s">
        <v>2245</v>
      </c>
      <c r="F427" s="11" t="s">
        <v>1860</v>
      </c>
      <c r="G427" s="13" t="s">
        <v>2246</v>
      </c>
      <c r="H427" s="6">
        <v>0</v>
      </c>
      <c r="I427" s="6" t="s">
        <v>2575</v>
      </c>
      <c r="J427" s="6">
        <v>3521</v>
      </c>
      <c r="K427" s="6">
        <v>167</v>
      </c>
      <c r="L427" s="6">
        <v>5</v>
      </c>
      <c r="M427" s="6">
        <v>1</v>
      </c>
      <c r="N427" s="6">
        <v>5</v>
      </c>
      <c r="O427" s="6" t="s">
        <v>2575</v>
      </c>
    </row>
    <row r="428" spans="1:15" x14ac:dyDescent="0.2">
      <c r="A428" s="9">
        <v>1.796297768362221E+16</v>
      </c>
      <c r="B428" s="6" t="s">
        <v>1427</v>
      </c>
      <c r="C428" s="8" t="s">
        <v>1428</v>
      </c>
      <c r="D428" s="6" t="s">
        <v>188</v>
      </c>
      <c r="E428" s="12" t="s">
        <v>2500</v>
      </c>
      <c r="F428" s="11" t="s">
        <v>1861</v>
      </c>
      <c r="G428" s="13" t="s">
        <v>2501</v>
      </c>
      <c r="H428" s="6">
        <v>0</v>
      </c>
      <c r="I428" s="6" t="s">
        <v>2575</v>
      </c>
      <c r="J428" s="6">
        <v>3521</v>
      </c>
      <c r="K428" s="6">
        <v>170</v>
      </c>
      <c r="L428" s="6">
        <v>21</v>
      </c>
      <c r="M428" s="6">
        <v>2</v>
      </c>
      <c r="N428" s="6">
        <v>25</v>
      </c>
      <c r="O428" s="6">
        <v>8</v>
      </c>
    </row>
    <row r="429" spans="1:15" x14ac:dyDescent="0.2">
      <c r="A429" s="9" t="s">
        <v>1817</v>
      </c>
      <c r="B429" s="6" t="s">
        <v>499</v>
      </c>
      <c r="C429" s="6" t="s">
        <v>500</v>
      </c>
      <c r="D429" s="6" t="s">
        <v>187</v>
      </c>
      <c r="E429" s="12">
        <v>45524</v>
      </c>
      <c r="F429" s="11" t="s">
        <v>1863</v>
      </c>
      <c r="G429" s="13">
        <v>0.39513888888888887</v>
      </c>
      <c r="H429" s="6">
        <v>0</v>
      </c>
      <c r="I429" s="6">
        <v>4711</v>
      </c>
      <c r="J429" s="6">
        <v>3510</v>
      </c>
      <c r="K429" s="6">
        <v>97</v>
      </c>
      <c r="L429" s="6">
        <v>12</v>
      </c>
      <c r="M429" s="6">
        <v>14</v>
      </c>
      <c r="N429" s="6">
        <v>5</v>
      </c>
      <c r="O429" s="6">
        <v>1</v>
      </c>
    </row>
    <row r="430" spans="1:15" x14ac:dyDescent="0.2">
      <c r="A430" s="9">
        <v>1.8300548590141312E+16</v>
      </c>
      <c r="B430" s="6" t="s">
        <v>1431</v>
      </c>
      <c r="C430" s="8" t="s">
        <v>1432</v>
      </c>
      <c r="D430" s="6" t="s">
        <v>188</v>
      </c>
      <c r="E430" s="12" t="s">
        <v>2502</v>
      </c>
      <c r="F430" s="11" t="s">
        <v>1862</v>
      </c>
      <c r="G430" s="13" t="s">
        <v>2007</v>
      </c>
      <c r="H430" s="6">
        <v>0</v>
      </c>
      <c r="I430" s="6" t="s">
        <v>2575</v>
      </c>
      <c r="J430" s="6">
        <v>3504</v>
      </c>
      <c r="K430" s="6">
        <v>215</v>
      </c>
      <c r="L430" s="6">
        <v>10</v>
      </c>
      <c r="M430" s="6">
        <v>0</v>
      </c>
      <c r="N430" s="6">
        <v>7</v>
      </c>
      <c r="O430" s="6">
        <v>3</v>
      </c>
    </row>
    <row r="431" spans="1:15" x14ac:dyDescent="0.2">
      <c r="A431" s="9">
        <v>1.837479280301124E+16</v>
      </c>
      <c r="B431" s="6" t="s">
        <v>1473</v>
      </c>
      <c r="C431" s="8" t="s">
        <v>1474</v>
      </c>
      <c r="D431" s="6" t="s">
        <v>187</v>
      </c>
      <c r="E431" s="12" t="s">
        <v>2521</v>
      </c>
      <c r="F431" s="11" t="s">
        <v>1862</v>
      </c>
      <c r="G431" s="13" t="s">
        <v>1971</v>
      </c>
      <c r="H431" s="6">
        <v>0</v>
      </c>
      <c r="I431" s="6" t="s">
        <v>2575</v>
      </c>
      <c r="J431" s="6">
        <v>3499</v>
      </c>
      <c r="K431" s="6">
        <v>96</v>
      </c>
      <c r="L431" s="6">
        <v>11</v>
      </c>
      <c r="M431" s="6">
        <v>23</v>
      </c>
      <c r="N431" s="6">
        <v>9</v>
      </c>
      <c r="O431" s="6" t="s">
        <v>2575</v>
      </c>
    </row>
    <row r="432" spans="1:15" x14ac:dyDescent="0.2">
      <c r="A432" s="9" t="s">
        <v>1634</v>
      </c>
      <c r="B432" s="6" t="s">
        <v>70</v>
      </c>
      <c r="C432" s="6" t="s">
        <v>159</v>
      </c>
      <c r="D432" s="6" t="s">
        <v>187</v>
      </c>
      <c r="E432" s="12">
        <v>45694</v>
      </c>
      <c r="F432" s="11" t="s">
        <v>1861</v>
      </c>
      <c r="G432" s="13">
        <v>0.49513888888888891</v>
      </c>
      <c r="H432" s="6">
        <v>0</v>
      </c>
      <c r="I432" s="6">
        <v>4782</v>
      </c>
      <c r="J432" s="6">
        <v>3493</v>
      </c>
      <c r="K432" s="6">
        <v>172</v>
      </c>
      <c r="L432" s="6">
        <v>8</v>
      </c>
      <c r="M432" s="6">
        <v>7</v>
      </c>
      <c r="N432" s="6">
        <v>3</v>
      </c>
      <c r="O432" s="6" t="s">
        <v>2575</v>
      </c>
    </row>
    <row r="433" spans="1:15" x14ac:dyDescent="0.2">
      <c r="A433" s="9" t="s">
        <v>1737</v>
      </c>
      <c r="B433" s="6" t="s">
        <v>339</v>
      </c>
      <c r="C433" s="6" t="s">
        <v>340</v>
      </c>
      <c r="D433" s="6" t="s">
        <v>188</v>
      </c>
      <c r="E433" s="12">
        <v>45582</v>
      </c>
      <c r="F433" s="11" t="s">
        <v>1861</v>
      </c>
      <c r="G433" s="13">
        <v>0.49583333333333335</v>
      </c>
      <c r="H433" s="6">
        <v>0</v>
      </c>
      <c r="I433" s="6">
        <v>5468</v>
      </c>
      <c r="J433" s="6">
        <v>3477</v>
      </c>
      <c r="K433" s="6">
        <v>319</v>
      </c>
      <c r="L433" s="6">
        <v>67</v>
      </c>
      <c r="M433" s="6">
        <v>1</v>
      </c>
      <c r="N433" s="6">
        <v>7</v>
      </c>
      <c r="O433" s="6" t="s">
        <v>2575</v>
      </c>
    </row>
    <row r="434" spans="1:15" x14ac:dyDescent="0.2">
      <c r="A434" s="9">
        <v>1.793004383384517E+16</v>
      </c>
      <c r="B434" s="6" t="s">
        <v>741</v>
      </c>
      <c r="C434" s="8" t="s">
        <v>742</v>
      </c>
      <c r="D434" s="6" t="s">
        <v>187</v>
      </c>
      <c r="E434" s="12" t="s">
        <v>2074</v>
      </c>
      <c r="F434" s="11" t="s">
        <v>1863</v>
      </c>
      <c r="G434" s="13" t="s">
        <v>2075</v>
      </c>
      <c r="H434" s="6">
        <v>0</v>
      </c>
      <c r="I434" s="6" t="s">
        <v>2575</v>
      </c>
      <c r="J434" s="6">
        <v>3471</v>
      </c>
      <c r="K434" s="6">
        <v>141</v>
      </c>
      <c r="L434" s="6">
        <v>16</v>
      </c>
      <c r="M434" s="6">
        <v>11</v>
      </c>
      <c r="N434" s="6">
        <v>4</v>
      </c>
      <c r="O434" s="6" t="s">
        <v>2575</v>
      </c>
    </row>
    <row r="435" spans="1:15" x14ac:dyDescent="0.2">
      <c r="A435" s="9" t="s">
        <v>1675</v>
      </c>
      <c r="B435" s="6" t="s">
        <v>216</v>
      </c>
      <c r="C435" s="6" t="s">
        <v>217</v>
      </c>
      <c r="D435" s="6" t="s">
        <v>188</v>
      </c>
      <c r="E435" s="12">
        <v>45638</v>
      </c>
      <c r="F435" s="11" t="s">
        <v>1861</v>
      </c>
      <c r="G435" s="13">
        <v>0.33333333333333331</v>
      </c>
      <c r="H435" s="6">
        <v>0</v>
      </c>
      <c r="I435" s="6">
        <v>5038</v>
      </c>
      <c r="J435" s="6">
        <v>3466</v>
      </c>
      <c r="K435" s="6">
        <v>146</v>
      </c>
      <c r="L435" s="6">
        <v>47</v>
      </c>
      <c r="M435" s="6">
        <v>4</v>
      </c>
      <c r="N435" s="6">
        <v>28</v>
      </c>
      <c r="O435" s="6">
        <v>6</v>
      </c>
    </row>
    <row r="436" spans="1:15" x14ac:dyDescent="0.2">
      <c r="A436" s="9">
        <v>1.788338785793414E+16</v>
      </c>
      <c r="B436" s="6" t="s">
        <v>1311</v>
      </c>
      <c r="C436" s="8" t="s">
        <v>1312</v>
      </c>
      <c r="D436" s="6" t="s">
        <v>187</v>
      </c>
      <c r="E436" s="12" t="s">
        <v>2447</v>
      </c>
      <c r="F436" s="11" t="s">
        <v>1859</v>
      </c>
      <c r="G436" s="13" t="s">
        <v>2406</v>
      </c>
      <c r="H436" s="6">
        <v>0</v>
      </c>
      <c r="I436" s="6" t="s">
        <v>2575</v>
      </c>
      <c r="J436" s="6">
        <v>3466</v>
      </c>
      <c r="K436" s="6">
        <v>322</v>
      </c>
      <c r="L436" s="6">
        <v>8</v>
      </c>
      <c r="M436" s="6">
        <v>9</v>
      </c>
      <c r="N436" s="6">
        <v>7</v>
      </c>
      <c r="O436" s="6" t="s">
        <v>2575</v>
      </c>
    </row>
    <row r="437" spans="1:15" x14ac:dyDescent="0.2">
      <c r="A437" s="9">
        <v>1.84293020830532E+16</v>
      </c>
      <c r="B437" s="6" t="s">
        <v>771</v>
      </c>
      <c r="C437" s="8" t="s">
        <v>772</v>
      </c>
      <c r="D437" s="6" t="s">
        <v>187</v>
      </c>
      <c r="E437" s="12" t="s">
        <v>2098</v>
      </c>
      <c r="F437" s="11" t="s">
        <v>1858</v>
      </c>
      <c r="G437" s="13" t="s">
        <v>2099</v>
      </c>
      <c r="H437" s="6">
        <v>0</v>
      </c>
      <c r="I437" s="6" t="s">
        <v>2575</v>
      </c>
      <c r="J437" s="6">
        <v>3450</v>
      </c>
      <c r="K437" s="6">
        <v>236</v>
      </c>
      <c r="L437" s="6">
        <v>16</v>
      </c>
      <c r="M437" s="6">
        <v>10</v>
      </c>
      <c r="N437" s="6">
        <v>7</v>
      </c>
      <c r="O437" s="6">
        <v>1</v>
      </c>
    </row>
    <row r="438" spans="1:15" x14ac:dyDescent="0.2">
      <c r="A438" s="9">
        <v>1.824682392124742E+16</v>
      </c>
      <c r="B438" s="6" t="s">
        <v>659</v>
      </c>
      <c r="C438" s="8" t="s">
        <v>660</v>
      </c>
      <c r="D438" s="6" t="s">
        <v>187</v>
      </c>
      <c r="E438" s="12" t="s">
        <v>2014</v>
      </c>
      <c r="F438" s="11" t="s">
        <v>1861</v>
      </c>
      <c r="G438" s="13" t="s">
        <v>2015</v>
      </c>
      <c r="H438" s="6">
        <v>0</v>
      </c>
      <c r="I438" s="6" t="s">
        <v>2575</v>
      </c>
      <c r="J438" s="6">
        <v>3439</v>
      </c>
      <c r="K438" s="6">
        <v>112</v>
      </c>
      <c r="L438" s="6">
        <v>40</v>
      </c>
      <c r="M438" s="6">
        <v>1</v>
      </c>
      <c r="N438" s="6">
        <v>6</v>
      </c>
      <c r="O438" s="6" t="s">
        <v>2575</v>
      </c>
    </row>
    <row r="439" spans="1:15" x14ac:dyDescent="0.2">
      <c r="A439" s="9" t="s">
        <v>1819</v>
      </c>
      <c r="B439" s="6" t="s">
        <v>503</v>
      </c>
      <c r="C439" s="6" t="s">
        <v>504</v>
      </c>
      <c r="D439" s="6" t="s">
        <v>187</v>
      </c>
      <c r="E439" s="12">
        <v>45525</v>
      </c>
      <c r="F439" s="11" t="s">
        <v>1862</v>
      </c>
      <c r="G439" s="13">
        <v>0.79374999999999996</v>
      </c>
      <c r="H439" s="6">
        <v>0</v>
      </c>
      <c r="I439" s="6">
        <v>4588</v>
      </c>
      <c r="J439" s="6">
        <v>3434</v>
      </c>
      <c r="K439" s="6">
        <v>172</v>
      </c>
      <c r="L439" s="6">
        <v>6</v>
      </c>
      <c r="M439" s="6">
        <v>2</v>
      </c>
      <c r="N439" s="6">
        <v>3</v>
      </c>
      <c r="O439" s="6" t="s">
        <v>2575</v>
      </c>
    </row>
    <row r="440" spans="1:15" x14ac:dyDescent="0.2">
      <c r="A440" s="9">
        <v>1.788935159701041E+16</v>
      </c>
      <c r="B440" s="6" t="s">
        <v>747</v>
      </c>
      <c r="C440" s="8" t="s">
        <v>748</v>
      </c>
      <c r="D440" s="6" t="s">
        <v>188</v>
      </c>
      <c r="E440" s="12" t="s">
        <v>2079</v>
      </c>
      <c r="F440" s="11" t="s">
        <v>1860</v>
      </c>
      <c r="G440" s="13" t="s">
        <v>2080</v>
      </c>
      <c r="H440" s="6">
        <v>0</v>
      </c>
      <c r="I440" s="6" t="s">
        <v>2575</v>
      </c>
      <c r="J440" s="6">
        <v>3423</v>
      </c>
      <c r="K440" s="6">
        <v>305</v>
      </c>
      <c r="L440" s="6">
        <v>50</v>
      </c>
      <c r="M440" s="6">
        <v>6</v>
      </c>
      <c r="N440" s="6">
        <v>6</v>
      </c>
      <c r="O440" s="6">
        <v>5</v>
      </c>
    </row>
    <row r="441" spans="1:15" x14ac:dyDescent="0.2">
      <c r="A441" s="9">
        <v>1.802091116867386E+16</v>
      </c>
      <c r="B441" s="6" t="s">
        <v>1351</v>
      </c>
      <c r="C441" s="8" t="s">
        <v>1352</v>
      </c>
      <c r="D441" s="6" t="s">
        <v>187</v>
      </c>
      <c r="E441" s="12" t="s">
        <v>2466</v>
      </c>
      <c r="F441" s="11" t="s">
        <v>1858</v>
      </c>
      <c r="G441" s="13" t="s">
        <v>2435</v>
      </c>
      <c r="H441" s="6">
        <v>0</v>
      </c>
      <c r="I441" s="6" t="s">
        <v>2575</v>
      </c>
      <c r="J441" s="6">
        <v>3418</v>
      </c>
      <c r="K441" s="6">
        <v>149</v>
      </c>
      <c r="L441" s="6">
        <v>25</v>
      </c>
      <c r="M441" s="6">
        <v>2</v>
      </c>
      <c r="N441" s="6">
        <v>5</v>
      </c>
      <c r="O441" s="6" t="s">
        <v>2575</v>
      </c>
    </row>
    <row r="442" spans="1:15" x14ac:dyDescent="0.2">
      <c r="A442" s="9">
        <v>1.8042032050826608E+16</v>
      </c>
      <c r="B442" s="6" t="s">
        <v>705</v>
      </c>
      <c r="C442" s="8" t="s">
        <v>706</v>
      </c>
      <c r="D442" s="6" t="s">
        <v>187</v>
      </c>
      <c r="E442" s="12" t="s">
        <v>2047</v>
      </c>
      <c r="F442" s="11" t="s">
        <v>1858</v>
      </c>
      <c r="G442" s="13" t="s">
        <v>2049</v>
      </c>
      <c r="H442" s="6">
        <v>0</v>
      </c>
      <c r="I442" s="6" t="s">
        <v>2575</v>
      </c>
      <c r="J442" s="6">
        <v>3418</v>
      </c>
      <c r="K442" s="6">
        <v>285</v>
      </c>
      <c r="L442" s="6">
        <v>27</v>
      </c>
      <c r="M442" s="6">
        <v>5</v>
      </c>
      <c r="N442" s="6">
        <v>14</v>
      </c>
      <c r="O442" s="6">
        <v>4</v>
      </c>
    </row>
    <row r="443" spans="1:15" x14ac:dyDescent="0.2">
      <c r="A443" s="9" t="s">
        <v>1798</v>
      </c>
      <c r="B443" s="6" t="s">
        <v>461</v>
      </c>
      <c r="C443" s="6" t="s">
        <v>462</v>
      </c>
      <c r="D443" s="6" t="s">
        <v>189</v>
      </c>
      <c r="E443" s="12">
        <v>45504</v>
      </c>
      <c r="F443" s="11" t="s">
        <v>1862</v>
      </c>
      <c r="G443" s="13">
        <v>0.86805555555555558</v>
      </c>
      <c r="H443" s="6">
        <v>46</v>
      </c>
      <c r="I443" s="6">
        <v>5549</v>
      </c>
      <c r="J443" s="6">
        <v>3407</v>
      </c>
      <c r="K443" s="6">
        <v>274</v>
      </c>
      <c r="L443" s="6">
        <v>22</v>
      </c>
      <c r="M443" s="6">
        <v>4</v>
      </c>
      <c r="N443" s="6">
        <v>9</v>
      </c>
      <c r="O443" s="6">
        <v>1</v>
      </c>
    </row>
    <row r="444" spans="1:15" x14ac:dyDescent="0.2">
      <c r="A444" s="9">
        <v>1.812588316333892E+16</v>
      </c>
      <c r="B444" s="6" t="s">
        <v>797</v>
      </c>
      <c r="C444" s="8" t="s">
        <v>798</v>
      </c>
      <c r="D444" s="6" t="s">
        <v>187</v>
      </c>
      <c r="E444" s="12" t="s">
        <v>2117</v>
      </c>
      <c r="F444" s="11" t="s">
        <v>1861</v>
      </c>
      <c r="G444" s="13" t="s">
        <v>2118</v>
      </c>
      <c r="H444" s="6">
        <v>0</v>
      </c>
      <c r="I444" s="6" t="s">
        <v>2575</v>
      </c>
      <c r="J444" s="6">
        <v>3407</v>
      </c>
      <c r="K444" s="6">
        <v>69</v>
      </c>
      <c r="L444" s="6">
        <v>7</v>
      </c>
      <c r="M444" s="6">
        <v>4</v>
      </c>
      <c r="N444" s="6">
        <v>5</v>
      </c>
      <c r="O444" s="6" t="s">
        <v>2575</v>
      </c>
    </row>
    <row r="445" spans="1:15" x14ac:dyDescent="0.2">
      <c r="A445" s="9">
        <v>1.787689461303736E+16</v>
      </c>
      <c r="B445" s="6" t="s">
        <v>625</v>
      </c>
      <c r="C445" s="8" t="s">
        <v>626</v>
      </c>
      <c r="D445" s="6" t="s">
        <v>187</v>
      </c>
      <c r="E445" s="12" t="s">
        <v>1990</v>
      </c>
      <c r="F445" s="11" t="s">
        <v>1863</v>
      </c>
      <c r="G445" s="13" t="s">
        <v>1991</v>
      </c>
      <c r="H445" s="6">
        <v>0</v>
      </c>
      <c r="I445" s="6" t="s">
        <v>2575</v>
      </c>
      <c r="J445" s="6">
        <v>3402</v>
      </c>
      <c r="K445" s="6">
        <v>269</v>
      </c>
      <c r="L445" s="6">
        <v>14</v>
      </c>
      <c r="M445" s="6">
        <v>0</v>
      </c>
      <c r="N445" s="6">
        <v>6</v>
      </c>
      <c r="O445" s="6">
        <v>1</v>
      </c>
    </row>
    <row r="446" spans="1:15" x14ac:dyDescent="0.2">
      <c r="A446" s="9">
        <v>1.808126481442922E+16</v>
      </c>
      <c r="B446" s="6" t="s">
        <v>925</v>
      </c>
      <c r="C446" s="8" t="s">
        <v>926</v>
      </c>
      <c r="D446" s="6" t="s">
        <v>187</v>
      </c>
      <c r="E446" s="12" t="s">
        <v>2205</v>
      </c>
      <c r="F446" s="11" t="s">
        <v>1860</v>
      </c>
      <c r="G446" s="13" t="s">
        <v>2206</v>
      </c>
      <c r="H446" s="6">
        <v>0</v>
      </c>
      <c r="I446" s="6" t="s">
        <v>2575</v>
      </c>
      <c r="J446" s="6">
        <v>3400</v>
      </c>
      <c r="K446" s="6">
        <v>260</v>
      </c>
      <c r="L446" s="6">
        <v>13</v>
      </c>
      <c r="M446" s="6">
        <v>15</v>
      </c>
      <c r="N446" s="6">
        <v>7</v>
      </c>
      <c r="O446" s="6" t="s">
        <v>2575</v>
      </c>
    </row>
    <row r="447" spans="1:15" x14ac:dyDescent="0.2">
      <c r="A447" s="9" t="s">
        <v>1699</v>
      </c>
      <c r="B447" s="6" t="s">
        <v>263</v>
      </c>
      <c r="C447" s="6" t="s">
        <v>264</v>
      </c>
      <c r="D447" s="6" t="s">
        <v>187</v>
      </c>
      <c r="E447" s="12">
        <v>45615</v>
      </c>
      <c r="F447" s="11" t="s">
        <v>1863</v>
      </c>
      <c r="G447" s="13">
        <v>0.33333333333333331</v>
      </c>
      <c r="H447" s="6">
        <v>0</v>
      </c>
      <c r="I447" s="6">
        <v>4511</v>
      </c>
      <c r="J447" s="6">
        <v>3397</v>
      </c>
      <c r="K447" s="6">
        <v>196</v>
      </c>
      <c r="L447" s="6">
        <v>16</v>
      </c>
      <c r="M447" s="6">
        <v>1</v>
      </c>
      <c r="N447" s="6">
        <v>2</v>
      </c>
      <c r="O447" s="6" t="s">
        <v>2575</v>
      </c>
    </row>
    <row r="448" spans="1:15" x14ac:dyDescent="0.2">
      <c r="A448" s="9" t="s">
        <v>1693</v>
      </c>
      <c r="B448" s="6" t="s">
        <v>252</v>
      </c>
      <c r="C448" s="6" t="s">
        <v>253</v>
      </c>
      <c r="D448" s="6" t="s">
        <v>187</v>
      </c>
      <c r="E448" s="12">
        <v>45621</v>
      </c>
      <c r="F448" s="11" t="s">
        <v>1858</v>
      </c>
      <c r="G448" s="13">
        <v>0.7729166666666667</v>
      </c>
      <c r="H448" s="6">
        <v>0</v>
      </c>
      <c r="I448" s="6">
        <v>4612</v>
      </c>
      <c r="J448" s="6">
        <v>3381</v>
      </c>
      <c r="K448" s="6">
        <v>168</v>
      </c>
      <c r="L448" s="6">
        <v>32</v>
      </c>
      <c r="M448" s="6">
        <v>0</v>
      </c>
      <c r="N448" s="6">
        <v>14</v>
      </c>
      <c r="O448" s="6">
        <v>2</v>
      </c>
    </row>
    <row r="449" spans="1:15" x14ac:dyDescent="0.2">
      <c r="A449" s="9">
        <v>1.801102176807148E+16</v>
      </c>
      <c r="B449" s="6" t="s">
        <v>1109</v>
      </c>
      <c r="C449" s="8" t="s">
        <v>1110</v>
      </c>
      <c r="D449" s="6" t="s">
        <v>188</v>
      </c>
      <c r="E449" s="12" t="s">
        <v>2330</v>
      </c>
      <c r="F449" s="11" t="s">
        <v>1863</v>
      </c>
      <c r="G449" s="13" t="s">
        <v>1966</v>
      </c>
      <c r="H449" s="6">
        <v>0</v>
      </c>
      <c r="I449" s="6" t="s">
        <v>2575</v>
      </c>
      <c r="J449" s="6">
        <v>3381</v>
      </c>
      <c r="K449" s="6">
        <v>350</v>
      </c>
      <c r="L449" s="6">
        <v>65</v>
      </c>
      <c r="M449" s="6">
        <v>12</v>
      </c>
      <c r="N449" s="6">
        <v>31</v>
      </c>
      <c r="O449" s="6">
        <v>10</v>
      </c>
    </row>
    <row r="450" spans="1:15" x14ac:dyDescent="0.2">
      <c r="A450" s="9">
        <v>1.789501037686925E+16</v>
      </c>
      <c r="B450" s="6" t="s">
        <v>1317</v>
      </c>
      <c r="C450" s="8" t="s">
        <v>1318</v>
      </c>
      <c r="D450" s="6" t="s">
        <v>189</v>
      </c>
      <c r="E450" s="12" t="s">
        <v>2449</v>
      </c>
      <c r="F450" s="11" t="s">
        <v>1861</v>
      </c>
      <c r="G450" s="13" t="s">
        <v>2450</v>
      </c>
      <c r="H450" s="6">
        <v>90</v>
      </c>
      <c r="I450" s="6" t="s">
        <v>2575</v>
      </c>
      <c r="J450" s="6">
        <v>3381</v>
      </c>
      <c r="K450" s="6">
        <v>177</v>
      </c>
      <c r="L450" s="6">
        <v>12</v>
      </c>
      <c r="M450" s="6">
        <v>19</v>
      </c>
      <c r="N450" s="6">
        <v>6</v>
      </c>
      <c r="O450" s="6">
        <v>1</v>
      </c>
    </row>
    <row r="451" spans="1:15" x14ac:dyDescent="0.2">
      <c r="A451" s="9">
        <v>1.800035592500761E+16</v>
      </c>
      <c r="B451" s="6" t="s">
        <v>1441</v>
      </c>
      <c r="C451" s="8" t="s">
        <v>1442</v>
      </c>
      <c r="D451" s="6" t="s">
        <v>188</v>
      </c>
      <c r="E451" s="12" t="s">
        <v>2506</v>
      </c>
      <c r="F451" s="11" t="s">
        <v>1858</v>
      </c>
      <c r="G451" s="13" t="s">
        <v>2319</v>
      </c>
      <c r="H451" s="6">
        <v>0</v>
      </c>
      <c r="I451" s="6" t="s">
        <v>2575</v>
      </c>
      <c r="J451" s="6">
        <v>3370</v>
      </c>
      <c r="K451" s="6">
        <v>208</v>
      </c>
      <c r="L451" s="6">
        <v>23</v>
      </c>
      <c r="M451" s="6">
        <v>4</v>
      </c>
      <c r="N451" s="6">
        <v>7</v>
      </c>
      <c r="O451" s="6">
        <v>1</v>
      </c>
    </row>
    <row r="452" spans="1:15" x14ac:dyDescent="0.2">
      <c r="A452" s="9" t="s">
        <v>1612</v>
      </c>
      <c r="B452" s="6" t="s">
        <v>48</v>
      </c>
      <c r="C452" s="6" t="s">
        <v>137</v>
      </c>
      <c r="D452" s="6" t="s">
        <v>187</v>
      </c>
      <c r="E452" s="12">
        <v>45713</v>
      </c>
      <c r="F452" s="11" t="s">
        <v>1863</v>
      </c>
      <c r="G452" s="13">
        <v>0.59513888888888888</v>
      </c>
      <c r="H452" s="6">
        <v>0</v>
      </c>
      <c r="I452" s="6">
        <v>4484</v>
      </c>
      <c r="J452" s="6">
        <v>3365</v>
      </c>
      <c r="K452" s="6">
        <v>78</v>
      </c>
      <c r="L452" s="6">
        <v>2</v>
      </c>
      <c r="M452" s="6">
        <v>2</v>
      </c>
      <c r="N452" s="6">
        <v>1</v>
      </c>
      <c r="O452" s="6" t="s">
        <v>2575</v>
      </c>
    </row>
    <row r="453" spans="1:15" x14ac:dyDescent="0.2">
      <c r="A453" s="9">
        <v>1.799691716003355E+16</v>
      </c>
      <c r="B453" s="6" t="s">
        <v>1469</v>
      </c>
      <c r="C453" s="8" t="s">
        <v>1470</v>
      </c>
      <c r="D453" s="6" t="s">
        <v>187</v>
      </c>
      <c r="E453" s="12" t="s">
        <v>2520</v>
      </c>
      <c r="F453" s="11" t="s">
        <v>1861</v>
      </c>
      <c r="G453" s="13" t="s">
        <v>1975</v>
      </c>
      <c r="H453" s="6">
        <v>0</v>
      </c>
      <c r="I453" s="6" t="s">
        <v>2575</v>
      </c>
      <c r="J453" s="6">
        <v>3360</v>
      </c>
      <c r="K453" s="6">
        <v>177</v>
      </c>
      <c r="L453" s="6">
        <v>22</v>
      </c>
      <c r="M453" s="6">
        <v>1</v>
      </c>
      <c r="N453" s="6">
        <v>14</v>
      </c>
      <c r="O453" s="6">
        <v>7</v>
      </c>
    </row>
    <row r="454" spans="1:15" x14ac:dyDescent="0.2">
      <c r="A454" s="9">
        <v>1.789217803792992E+16</v>
      </c>
      <c r="B454" s="6" t="s">
        <v>1099</v>
      </c>
      <c r="C454" s="8" t="s">
        <v>1100</v>
      </c>
      <c r="D454" s="6" t="s">
        <v>187</v>
      </c>
      <c r="E454" s="12" t="s">
        <v>2323</v>
      </c>
      <c r="F454" s="11" t="s">
        <v>1861</v>
      </c>
      <c r="G454" s="13" t="s">
        <v>2324</v>
      </c>
      <c r="H454" s="6">
        <v>0</v>
      </c>
      <c r="I454" s="6" t="s">
        <v>2575</v>
      </c>
      <c r="J454" s="6">
        <v>3355</v>
      </c>
      <c r="K454" s="6">
        <v>196</v>
      </c>
      <c r="L454" s="6">
        <v>38</v>
      </c>
      <c r="M454" s="6">
        <v>0</v>
      </c>
      <c r="N454" s="6">
        <v>2</v>
      </c>
      <c r="O454" s="6" t="s">
        <v>2575</v>
      </c>
    </row>
    <row r="455" spans="1:15" x14ac:dyDescent="0.2">
      <c r="A455" s="9">
        <v>1.787917844701084E+16</v>
      </c>
      <c r="B455" s="6" t="s">
        <v>937</v>
      </c>
      <c r="C455" s="8" t="s">
        <v>938</v>
      </c>
      <c r="D455" s="6" t="s">
        <v>187</v>
      </c>
      <c r="E455" s="12" t="s">
        <v>2212</v>
      </c>
      <c r="F455" s="11" t="s">
        <v>1863</v>
      </c>
      <c r="G455" s="13" t="s">
        <v>2214</v>
      </c>
      <c r="H455" s="6">
        <v>0</v>
      </c>
      <c r="I455" s="6" t="s">
        <v>2575</v>
      </c>
      <c r="J455" s="6">
        <v>3345</v>
      </c>
      <c r="K455" s="6">
        <v>408</v>
      </c>
      <c r="L455" s="6">
        <v>21</v>
      </c>
      <c r="M455" s="6">
        <v>10</v>
      </c>
      <c r="N455" s="6">
        <v>4</v>
      </c>
      <c r="O455" s="6">
        <v>1</v>
      </c>
    </row>
    <row r="456" spans="1:15" x14ac:dyDescent="0.2">
      <c r="A456" s="9" t="s">
        <v>1841</v>
      </c>
      <c r="B456" s="6" t="s">
        <v>547</v>
      </c>
      <c r="C456" s="6" t="s">
        <v>548</v>
      </c>
      <c r="D456" s="6" t="s">
        <v>187</v>
      </c>
      <c r="E456" s="12">
        <v>45548</v>
      </c>
      <c r="F456" s="11" t="s">
        <v>1860</v>
      </c>
      <c r="G456" s="13">
        <v>0.36736111111111114</v>
      </c>
      <c r="H456" s="6">
        <v>0</v>
      </c>
      <c r="I456" s="6">
        <v>4046</v>
      </c>
      <c r="J456" s="6">
        <v>3319</v>
      </c>
      <c r="K456" s="6">
        <v>299</v>
      </c>
      <c r="L456" s="6">
        <v>17</v>
      </c>
      <c r="M456" s="6">
        <v>4</v>
      </c>
      <c r="N456" s="6">
        <v>7</v>
      </c>
      <c r="O456" s="6">
        <v>4</v>
      </c>
    </row>
    <row r="457" spans="1:15" x14ac:dyDescent="0.2">
      <c r="A457" s="9" t="s">
        <v>1596</v>
      </c>
      <c r="B457" s="6" t="s">
        <v>32</v>
      </c>
      <c r="C457" s="6" t="s">
        <v>121</v>
      </c>
      <c r="D457" s="6" t="s">
        <v>187</v>
      </c>
      <c r="E457" s="12">
        <v>45727</v>
      </c>
      <c r="F457" s="11" t="s">
        <v>1863</v>
      </c>
      <c r="G457" s="13">
        <v>0.44374999999999998</v>
      </c>
      <c r="H457" s="6">
        <v>0</v>
      </c>
      <c r="I457" s="6">
        <v>4338</v>
      </c>
      <c r="J457" s="6">
        <v>3319</v>
      </c>
      <c r="K457" s="6">
        <v>145</v>
      </c>
      <c r="L457" s="6">
        <v>30</v>
      </c>
      <c r="M457" s="6">
        <v>0</v>
      </c>
      <c r="N457" s="6">
        <v>7</v>
      </c>
      <c r="O457" s="6" t="s">
        <v>2575</v>
      </c>
    </row>
    <row r="458" spans="1:15" x14ac:dyDescent="0.2">
      <c r="A458" s="9">
        <v>1.785279911411788E+16</v>
      </c>
      <c r="B458" s="6" t="s">
        <v>913</v>
      </c>
      <c r="C458" s="8" t="s">
        <v>914</v>
      </c>
      <c r="D458" s="6" t="s">
        <v>187</v>
      </c>
      <c r="E458" s="12" t="s">
        <v>2196</v>
      </c>
      <c r="F458" s="11" t="s">
        <v>1861</v>
      </c>
      <c r="G458" s="13" t="s">
        <v>2198</v>
      </c>
      <c r="H458" s="6">
        <v>0</v>
      </c>
      <c r="I458" s="6" t="s">
        <v>2575</v>
      </c>
      <c r="J458" s="6">
        <v>3309</v>
      </c>
      <c r="K458" s="6">
        <v>429</v>
      </c>
      <c r="L458" s="6">
        <v>21</v>
      </c>
      <c r="M458" s="6">
        <v>4</v>
      </c>
      <c r="N458" s="6">
        <v>8</v>
      </c>
      <c r="O458" s="6">
        <v>2</v>
      </c>
    </row>
    <row r="459" spans="1:15" x14ac:dyDescent="0.2">
      <c r="A459" s="9">
        <v>1.804175895460598E+16</v>
      </c>
      <c r="B459" s="6" t="s">
        <v>1029</v>
      </c>
      <c r="C459" s="8" t="s">
        <v>1030</v>
      </c>
      <c r="D459" s="6" t="s">
        <v>187</v>
      </c>
      <c r="E459" s="12" t="s">
        <v>2278</v>
      </c>
      <c r="F459" s="11" t="s">
        <v>1862</v>
      </c>
      <c r="G459" s="13" t="s">
        <v>2279</v>
      </c>
      <c r="H459" s="6">
        <v>0</v>
      </c>
      <c r="I459" s="6" t="s">
        <v>2575</v>
      </c>
      <c r="J459" s="6">
        <v>3299</v>
      </c>
      <c r="K459" s="6">
        <v>263</v>
      </c>
      <c r="L459" s="6">
        <v>13</v>
      </c>
      <c r="M459" s="6">
        <v>7</v>
      </c>
      <c r="N459" s="6">
        <v>10</v>
      </c>
      <c r="O459" s="6" t="s">
        <v>2575</v>
      </c>
    </row>
    <row r="460" spans="1:15" x14ac:dyDescent="0.2">
      <c r="A460" s="9" t="s">
        <v>1747</v>
      </c>
      <c r="B460" s="6" t="s">
        <v>359</v>
      </c>
      <c r="C460" s="6" t="s">
        <v>360</v>
      </c>
      <c r="D460" s="6" t="s">
        <v>187</v>
      </c>
      <c r="E460" s="12">
        <v>45573</v>
      </c>
      <c r="F460" s="11" t="s">
        <v>1863</v>
      </c>
      <c r="G460" s="13">
        <v>0.36041666666666666</v>
      </c>
      <c r="H460" s="6">
        <v>0</v>
      </c>
      <c r="I460" s="6">
        <v>4365</v>
      </c>
      <c r="J460" s="6">
        <v>3279</v>
      </c>
      <c r="K460" s="6">
        <v>261</v>
      </c>
      <c r="L460" s="6">
        <v>60</v>
      </c>
      <c r="M460" s="6">
        <v>2</v>
      </c>
      <c r="N460" s="6">
        <v>6</v>
      </c>
      <c r="O460" s="6">
        <v>1</v>
      </c>
    </row>
    <row r="461" spans="1:15" x14ac:dyDescent="0.2">
      <c r="A461" s="9" t="s">
        <v>1621</v>
      </c>
      <c r="B461" s="6" t="s">
        <v>57</v>
      </c>
      <c r="C461" s="6" t="s">
        <v>146</v>
      </c>
      <c r="D461" s="6" t="s">
        <v>187</v>
      </c>
      <c r="E461" s="12">
        <v>45707</v>
      </c>
      <c r="F461" s="11" t="s">
        <v>1862</v>
      </c>
      <c r="G461" s="13">
        <v>0.79791666666666672</v>
      </c>
      <c r="H461" s="6">
        <v>0</v>
      </c>
      <c r="I461" s="6">
        <v>4253</v>
      </c>
      <c r="J461" s="6">
        <v>3264</v>
      </c>
      <c r="K461" s="6">
        <v>28</v>
      </c>
      <c r="L461" s="6">
        <v>8</v>
      </c>
      <c r="M461" s="6">
        <v>0</v>
      </c>
      <c r="N461" s="6">
        <v>3</v>
      </c>
      <c r="O461" s="6" t="s">
        <v>2575</v>
      </c>
    </row>
    <row r="462" spans="1:15" x14ac:dyDescent="0.2">
      <c r="A462" s="9">
        <v>1.824894918117488E+16</v>
      </c>
      <c r="B462" s="6" t="s">
        <v>1007</v>
      </c>
      <c r="C462" s="8" t="s">
        <v>1008</v>
      </c>
      <c r="D462" s="6" t="s">
        <v>188</v>
      </c>
      <c r="E462" s="12" t="s">
        <v>2263</v>
      </c>
      <c r="F462" s="11" t="s">
        <v>1861</v>
      </c>
      <c r="G462" s="13" t="s">
        <v>2264</v>
      </c>
      <c r="H462" s="6">
        <v>0</v>
      </c>
      <c r="I462" s="6" t="s">
        <v>2575</v>
      </c>
      <c r="J462" s="6">
        <v>3259</v>
      </c>
      <c r="K462" s="6">
        <v>223</v>
      </c>
      <c r="L462" s="6">
        <v>5</v>
      </c>
      <c r="M462" s="6">
        <v>1</v>
      </c>
      <c r="N462" s="6">
        <v>11</v>
      </c>
      <c r="O462" s="6" t="s">
        <v>2575</v>
      </c>
    </row>
    <row r="463" spans="1:15" x14ac:dyDescent="0.2">
      <c r="A463" s="9">
        <v>1.792724822680277E+16</v>
      </c>
      <c r="B463" s="6" t="s">
        <v>1009</v>
      </c>
      <c r="C463" s="8" t="s">
        <v>1010</v>
      </c>
      <c r="D463" s="6" t="s">
        <v>187</v>
      </c>
      <c r="E463" s="12" t="s">
        <v>2263</v>
      </c>
      <c r="F463" s="11" t="s">
        <v>1861</v>
      </c>
      <c r="G463" s="13" t="s">
        <v>2265</v>
      </c>
      <c r="H463" s="6">
        <v>0</v>
      </c>
      <c r="I463" s="6" t="s">
        <v>2575</v>
      </c>
      <c r="J463" s="6">
        <v>3245</v>
      </c>
      <c r="K463" s="6">
        <v>261</v>
      </c>
      <c r="L463" s="6">
        <v>14</v>
      </c>
      <c r="M463" s="6">
        <v>0</v>
      </c>
      <c r="N463" s="6">
        <v>17</v>
      </c>
      <c r="O463" s="6" t="s">
        <v>2575</v>
      </c>
    </row>
    <row r="464" spans="1:15" x14ac:dyDescent="0.2">
      <c r="A464" s="9" t="s">
        <v>1629</v>
      </c>
      <c r="B464" s="6" t="s">
        <v>65</v>
      </c>
      <c r="C464" s="6" t="s">
        <v>154</v>
      </c>
      <c r="D464" s="6" t="s">
        <v>189</v>
      </c>
      <c r="E464" s="12">
        <v>45698</v>
      </c>
      <c r="F464" s="11" t="s">
        <v>1858</v>
      </c>
      <c r="G464" s="13">
        <v>0.81805555555555554</v>
      </c>
      <c r="H464" s="6">
        <v>28</v>
      </c>
      <c r="I464" s="6">
        <v>4716</v>
      </c>
      <c r="J464" s="6">
        <v>3240</v>
      </c>
      <c r="K464" s="6">
        <v>157</v>
      </c>
      <c r="L464" s="6">
        <v>16</v>
      </c>
      <c r="M464" s="6">
        <v>2</v>
      </c>
      <c r="N464" s="6">
        <v>1</v>
      </c>
      <c r="O464" s="6">
        <v>1</v>
      </c>
    </row>
    <row r="465" spans="1:15" x14ac:dyDescent="0.2">
      <c r="A465" s="9">
        <v>1.800992281093435E+16</v>
      </c>
      <c r="B465" s="6" t="s">
        <v>1279</v>
      </c>
      <c r="C465" s="8" t="s">
        <v>1280</v>
      </c>
      <c r="D465" s="6" t="s">
        <v>187</v>
      </c>
      <c r="E465" s="12" t="s">
        <v>2426</v>
      </c>
      <c r="F465" s="11" t="s">
        <v>1858</v>
      </c>
      <c r="G465" s="13" t="s">
        <v>2429</v>
      </c>
      <c r="H465" s="6">
        <v>0</v>
      </c>
      <c r="I465" s="6" t="s">
        <v>2575</v>
      </c>
      <c r="J465" s="6">
        <v>3235</v>
      </c>
      <c r="K465" s="6">
        <v>228</v>
      </c>
      <c r="L465" s="6">
        <v>5</v>
      </c>
      <c r="M465" s="6">
        <v>7</v>
      </c>
      <c r="N465" s="6">
        <v>3</v>
      </c>
      <c r="O465" s="6" t="s">
        <v>2575</v>
      </c>
    </row>
    <row r="466" spans="1:15" x14ac:dyDescent="0.2">
      <c r="A466" s="9">
        <v>1.802784575610406E+16</v>
      </c>
      <c r="B466" s="6" t="s">
        <v>669</v>
      </c>
      <c r="C466" s="8" t="s">
        <v>670</v>
      </c>
      <c r="D466" s="6" t="s">
        <v>187</v>
      </c>
      <c r="E466" s="12" t="s">
        <v>2020</v>
      </c>
      <c r="F466" s="11" t="s">
        <v>1863</v>
      </c>
      <c r="G466" s="13" t="s">
        <v>2022</v>
      </c>
      <c r="H466" s="6">
        <v>0</v>
      </c>
      <c r="I466" s="6" t="s">
        <v>2575</v>
      </c>
      <c r="J466" s="6">
        <v>3230</v>
      </c>
      <c r="K466" s="6">
        <v>225</v>
      </c>
      <c r="L466" s="6">
        <v>44</v>
      </c>
      <c r="M466" s="6">
        <v>2</v>
      </c>
      <c r="N466" s="6">
        <v>17</v>
      </c>
      <c r="O466" s="6">
        <v>4</v>
      </c>
    </row>
    <row r="467" spans="1:15" x14ac:dyDescent="0.2">
      <c r="A467" s="9">
        <v>1.809377347057054E+16</v>
      </c>
      <c r="B467" s="6" t="s">
        <v>1910</v>
      </c>
      <c r="C467" s="8" t="s">
        <v>1911</v>
      </c>
      <c r="D467" s="6" t="s">
        <v>187</v>
      </c>
      <c r="E467" s="12" t="s">
        <v>1907</v>
      </c>
      <c r="F467" s="11" t="s">
        <v>1858</v>
      </c>
      <c r="G467" s="13">
        <v>0.80138888888888893</v>
      </c>
      <c r="H467" s="6">
        <v>0</v>
      </c>
      <c r="I467" s="6">
        <v>3994</v>
      </c>
      <c r="J467" s="6">
        <v>3221</v>
      </c>
      <c r="K467" s="6">
        <v>166</v>
      </c>
      <c r="L467" s="6">
        <v>2</v>
      </c>
      <c r="M467" s="6">
        <v>1</v>
      </c>
      <c r="N467" s="6">
        <v>6</v>
      </c>
      <c r="O467" s="6" t="s">
        <v>2575</v>
      </c>
    </row>
    <row r="468" spans="1:15" x14ac:dyDescent="0.2">
      <c r="A468" s="9">
        <v>1.8154408069295032E+16</v>
      </c>
      <c r="B468" s="6" t="s">
        <v>1407</v>
      </c>
      <c r="C468" s="8" t="s">
        <v>1408</v>
      </c>
      <c r="D468" s="6" t="s">
        <v>189</v>
      </c>
      <c r="E468" s="12" t="s">
        <v>2490</v>
      </c>
      <c r="F468" s="11" t="s">
        <v>1862</v>
      </c>
      <c r="G468" s="13" t="s">
        <v>2030</v>
      </c>
      <c r="H468" s="6">
        <v>34</v>
      </c>
      <c r="I468" s="6" t="s">
        <v>2575</v>
      </c>
      <c r="J468" s="6">
        <v>3221</v>
      </c>
      <c r="K468" s="6">
        <v>323</v>
      </c>
      <c r="L468" s="6">
        <v>19</v>
      </c>
      <c r="M468" s="6">
        <v>5</v>
      </c>
      <c r="N468" s="6">
        <v>6</v>
      </c>
      <c r="O468" s="6">
        <v>8</v>
      </c>
    </row>
    <row r="469" spans="1:15" x14ac:dyDescent="0.2">
      <c r="A469" s="9">
        <v>1.800035708635527E+16</v>
      </c>
      <c r="B469" s="6" t="s">
        <v>1001</v>
      </c>
      <c r="C469" s="8" t="s">
        <v>1002</v>
      </c>
      <c r="D469" s="6" t="s">
        <v>187</v>
      </c>
      <c r="E469" s="12" t="s">
        <v>2260</v>
      </c>
      <c r="F469" s="11" t="s">
        <v>1863</v>
      </c>
      <c r="G469" s="13" t="s">
        <v>2218</v>
      </c>
      <c r="H469" s="6">
        <v>0</v>
      </c>
      <c r="I469" s="6" t="s">
        <v>2575</v>
      </c>
      <c r="J469" s="6">
        <v>3221</v>
      </c>
      <c r="K469" s="6">
        <v>189</v>
      </c>
      <c r="L469" s="6">
        <v>13</v>
      </c>
      <c r="M469" s="6">
        <v>3</v>
      </c>
      <c r="N469" s="6">
        <v>8</v>
      </c>
      <c r="O469" s="6">
        <v>1</v>
      </c>
    </row>
    <row r="470" spans="1:15" x14ac:dyDescent="0.2">
      <c r="A470" s="9" t="s">
        <v>1680</v>
      </c>
      <c r="B470" s="6" t="s">
        <v>226</v>
      </c>
      <c r="C470" s="6" t="s">
        <v>227</v>
      </c>
      <c r="D470" s="6" t="s">
        <v>187</v>
      </c>
      <c r="E470" s="12">
        <v>45632</v>
      </c>
      <c r="F470" s="11" t="s">
        <v>1860</v>
      </c>
      <c r="G470" s="13">
        <v>0.81180555555555556</v>
      </c>
      <c r="H470" s="6">
        <v>0</v>
      </c>
      <c r="I470" s="6">
        <v>4105</v>
      </c>
      <c r="J470" s="6">
        <v>3216</v>
      </c>
      <c r="K470" s="6">
        <v>48</v>
      </c>
      <c r="L470" s="6">
        <v>9</v>
      </c>
      <c r="M470" s="6">
        <v>0</v>
      </c>
      <c r="N470" s="6">
        <v>0</v>
      </c>
      <c r="O470" s="6" t="s">
        <v>2575</v>
      </c>
    </row>
    <row r="471" spans="1:15" x14ac:dyDescent="0.2">
      <c r="A471" s="9">
        <v>1.80314863607998E+16</v>
      </c>
      <c r="B471" s="6" t="s">
        <v>769</v>
      </c>
      <c r="C471" s="8" t="s">
        <v>770</v>
      </c>
      <c r="D471" s="6" t="s">
        <v>187</v>
      </c>
      <c r="E471" s="12" t="s">
        <v>2095</v>
      </c>
      <c r="F471" s="11" t="s">
        <v>1863</v>
      </c>
      <c r="G471" s="13" t="s">
        <v>2097</v>
      </c>
      <c r="H471" s="6">
        <v>0</v>
      </c>
      <c r="I471" s="6" t="s">
        <v>2575</v>
      </c>
      <c r="J471" s="6">
        <v>3206</v>
      </c>
      <c r="K471" s="6">
        <v>122</v>
      </c>
      <c r="L471" s="6">
        <v>15</v>
      </c>
      <c r="M471" s="6">
        <v>6</v>
      </c>
      <c r="N471" s="6">
        <v>1</v>
      </c>
      <c r="O471" s="6" t="s">
        <v>2575</v>
      </c>
    </row>
    <row r="472" spans="1:15" x14ac:dyDescent="0.2">
      <c r="A472" s="9" t="s">
        <v>1701</v>
      </c>
      <c r="B472" s="6" t="s">
        <v>267</v>
      </c>
      <c r="C472" s="6" t="s">
        <v>268</v>
      </c>
      <c r="D472" s="6" t="s">
        <v>187</v>
      </c>
      <c r="E472" s="12">
        <v>45613</v>
      </c>
      <c r="F472" s="11" t="s">
        <v>1864</v>
      </c>
      <c r="G472" s="13">
        <v>0.78125</v>
      </c>
      <c r="H472" s="6">
        <v>0</v>
      </c>
      <c r="I472" s="6">
        <v>4120</v>
      </c>
      <c r="J472" s="6">
        <v>3197</v>
      </c>
      <c r="K472" s="6">
        <v>108</v>
      </c>
      <c r="L472" s="6">
        <v>6</v>
      </c>
      <c r="M472" s="6">
        <v>0</v>
      </c>
      <c r="N472" s="6">
        <v>1</v>
      </c>
      <c r="O472" s="6" t="s">
        <v>2575</v>
      </c>
    </row>
    <row r="473" spans="1:15" x14ac:dyDescent="0.2">
      <c r="A473" s="9" t="s">
        <v>1794</v>
      </c>
      <c r="B473" s="6" t="s">
        <v>453</v>
      </c>
      <c r="C473" s="6" t="s">
        <v>454</v>
      </c>
      <c r="D473" s="6" t="s">
        <v>187</v>
      </c>
      <c r="E473" s="12">
        <v>45502</v>
      </c>
      <c r="F473" s="11" t="s">
        <v>1858</v>
      </c>
      <c r="G473" s="13">
        <v>0.8125</v>
      </c>
      <c r="H473" s="6">
        <v>0</v>
      </c>
      <c r="I473" s="6">
        <v>3736</v>
      </c>
      <c r="J473" s="6">
        <v>3154</v>
      </c>
      <c r="K473" s="6">
        <v>269</v>
      </c>
      <c r="L473" s="6">
        <v>19</v>
      </c>
      <c r="M473" s="6">
        <v>6</v>
      </c>
      <c r="N473" s="6">
        <v>22</v>
      </c>
      <c r="O473" s="6">
        <v>3</v>
      </c>
    </row>
    <row r="474" spans="1:15" x14ac:dyDescent="0.2">
      <c r="A474" s="9" t="s">
        <v>1804</v>
      </c>
      <c r="B474" s="6" t="s">
        <v>473</v>
      </c>
      <c r="C474" s="6" t="s">
        <v>474</v>
      </c>
      <c r="D474" s="6" t="s">
        <v>187</v>
      </c>
      <c r="E474" s="12">
        <v>45510</v>
      </c>
      <c r="F474" s="11" t="s">
        <v>1863</v>
      </c>
      <c r="G474" s="13">
        <v>0.82916666666666672</v>
      </c>
      <c r="H474" s="6">
        <v>0</v>
      </c>
      <c r="I474" s="6">
        <v>4220</v>
      </c>
      <c r="J474" s="6">
        <v>3140</v>
      </c>
      <c r="K474" s="6">
        <v>95</v>
      </c>
      <c r="L474" s="6">
        <v>12</v>
      </c>
      <c r="M474" s="6">
        <v>2</v>
      </c>
      <c r="N474" s="6">
        <v>2</v>
      </c>
      <c r="O474" s="6" t="s">
        <v>2575</v>
      </c>
    </row>
    <row r="475" spans="1:15" x14ac:dyDescent="0.2">
      <c r="A475" s="9" t="s">
        <v>1622</v>
      </c>
      <c r="B475" s="6" t="s">
        <v>58</v>
      </c>
      <c r="C475" s="6" t="s">
        <v>147</v>
      </c>
      <c r="D475" s="6" t="s">
        <v>189</v>
      </c>
      <c r="E475" s="12">
        <v>45706</v>
      </c>
      <c r="F475" s="11" t="s">
        <v>1863</v>
      </c>
      <c r="G475" s="13">
        <v>0.77500000000000002</v>
      </c>
      <c r="H475" s="6">
        <v>57</v>
      </c>
      <c r="I475" s="6">
        <v>5316</v>
      </c>
      <c r="J475" s="6">
        <v>3131</v>
      </c>
      <c r="K475" s="6">
        <v>161</v>
      </c>
      <c r="L475" s="6">
        <v>21</v>
      </c>
      <c r="M475" s="6">
        <v>8</v>
      </c>
      <c r="N475" s="6">
        <v>8</v>
      </c>
      <c r="O475" s="6" t="s">
        <v>2575</v>
      </c>
    </row>
    <row r="476" spans="1:15" x14ac:dyDescent="0.2">
      <c r="A476" s="9">
        <v>1.792805059774017E+16</v>
      </c>
      <c r="B476" s="6" t="s">
        <v>917</v>
      </c>
      <c r="C476" s="8" t="s">
        <v>918</v>
      </c>
      <c r="D476" s="6" t="s">
        <v>188</v>
      </c>
      <c r="E476" s="12" t="s">
        <v>2201</v>
      </c>
      <c r="F476" s="11" t="s">
        <v>1863</v>
      </c>
      <c r="G476" s="13" t="s">
        <v>2075</v>
      </c>
      <c r="H476" s="6">
        <v>0</v>
      </c>
      <c r="I476" s="6" t="s">
        <v>2575</v>
      </c>
      <c r="J476" s="6">
        <v>3131</v>
      </c>
      <c r="K476" s="6">
        <v>361</v>
      </c>
      <c r="L476" s="6">
        <v>25</v>
      </c>
      <c r="M476" s="6">
        <v>1</v>
      </c>
      <c r="N476" s="6">
        <v>6</v>
      </c>
      <c r="O476" s="6">
        <v>4</v>
      </c>
    </row>
    <row r="477" spans="1:15" x14ac:dyDescent="0.2">
      <c r="A477" s="9">
        <v>1.799737491851588E+16</v>
      </c>
      <c r="B477" s="6" t="s">
        <v>1069</v>
      </c>
      <c r="C477" s="8" t="s">
        <v>1070</v>
      </c>
      <c r="D477" s="6" t="s">
        <v>188</v>
      </c>
      <c r="E477" s="12" t="s">
        <v>2305</v>
      </c>
      <c r="F477" s="11" t="s">
        <v>1860</v>
      </c>
      <c r="G477" s="13" t="s">
        <v>2306</v>
      </c>
      <c r="H477" s="6">
        <v>0</v>
      </c>
      <c r="I477" s="6" t="s">
        <v>2575</v>
      </c>
      <c r="J477" s="6">
        <v>3126</v>
      </c>
      <c r="K477" s="6">
        <v>349</v>
      </c>
      <c r="L477" s="6">
        <v>23</v>
      </c>
      <c r="M477" s="6">
        <v>2</v>
      </c>
      <c r="N477" s="6">
        <v>14</v>
      </c>
      <c r="O477" s="6" t="s">
        <v>2575</v>
      </c>
    </row>
    <row r="478" spans="1:15" x14ac:dyDescent="0.2">
      <c r="A478" s="9">
        <v>1.799386984160855E+16</v>
      </c>
      <c r="B478" s="6" t="s">
        <v>871</v>
      </c>
      <c r="C478" s="8" t="s">
        <v>872</v>
      </c>
      <c r="D478" s="6" t="s">
        <v>188</v>
      </c>
      <c r="E478" s="12" t="s">
        <v>2170</v>
      </c>
      <c r="F478" s="11" t="s">
        <v>1858</v>
      </c>
      <c r="G478" s="13" t="s">
        <v>2171</v>
      </c>
      <c r="H478" s="6">
        <v>0</v>
      </c>
      <c r="I478" s="6" t="s">
        <v>2575</v>
      </c>
      <c r="J478" s="6">
        <v>3117</v>
      </c>
      <c r="K478" s="6">
        <v>216</v>
      </c>
      <c r="L478" s="6">
        <v>16</v>
      </c>
      <c r="M478" s="6">
        <v>0</v>
      </c>
      <c r="N478" s="6">
        <v>7</v>
      </c>
      <c r="O478" s="6" t="s">
        <v>2575</v>
      </c>
    </row>
    <row r="479" spans="1:15" x14ac:dyDescent="0.2">
      <c r="A479" s="9">
        <v>1.805284798650604E+16</v>
      </c>
      <c r="B479" s="6" t="s">
        <v>1055</v>
      </c>
      <c r="C479" s="8" t="s">
        <v>1056</v>
      </c>
      <c r="D479" s="6" t="s">
        <v>187</v>
      </c>
      <c r="E479" s="12" t="s">
        <v>2296</v>
      </c>
      <c r="F479" s="11" t="s">
        <v>1862</v>
      </c>
      <c r="G479" s="13" t="s">
        <v>2217</v>
      </c>
      <c r="H479" s="6">
        <v>0</v>
      </c>
      <c r="I479" s="6" t="s">
        <v>2575</v>
      </c>
      <c r="J479" s="6">
        <v>3103</v>
      </c>
      <c r="K479" s="6">
        <v>42</v>
      </c>
      <c r="L479" s="6">
        <v>1</v>
      </c>
      <c r="M479" s="6">
        <v>2</v>
      </c>
      <c r="N479" s="6">
        <v>6</v>
      </c>
      <c r="O479" s="6" t="s">
        <v>2575</v>
      </c>
    </row>
    <row r="480" spans="1:15" x14ac:dyDescent="0.2">
      <c r="A480" s="9" t="s">
        <v>1652</v>
      </c>
      <c r="B480" s="6" t="s">
        <v>88</v>
      </c>
      <c r="C480" s="6" t="s">
        <v>177</v>
      </c>
      <c r="D480" s="6" t="s">
        <v>187</v>
      </c>
      <c r="E480" s="12">
        <v>45678</v>
      </c>
      <c r="F480" s="11" t="s">
        <v>1863</v>
      </c>
      <c r="G480" s="13">
        <v>0.44513888888888886</v>
      </c>
      <c r="H480" s="6">
        <v>0</v>
      </c>
      <c r="I480" s="6">
        <v>3531</v>
      </c>
      <c r="J480" s="6">
        <v>3085</v>
      </c>
      <c r="K480" s="6">
        <v>287</v>
      </c>
      <c r="L480" s="6">
        <v>13</v>
      </c>
      <c r="M480" s="6">
        <v>2</v>
      </c>
      <c r="N480" s="6">
        <v>0</v>
      </c>
      <c r="O480" s="6">
        <v>2</v>
      </c>
    </row>
    <row r="481" spans="1:15" x14ac:dyDescent="0.2">
      <c r="A481" s="9">
        <v>1.80048684772436E+16</v>
      </c>
      <c r="B481" s="6" t="s">
        <v>765</v>
      </c>
      <c r="C481" s="8" t="s">
        <v>766</v>
      </c>
      <c r="D481" s="6" t="s">
        <v>187</v>
      </c>
      <c r="E481" s="12" t="s">
        <v>2093</v>
      </c>
      <c r="F481" s="11" t="s">
        <v>1862</v>
      </c>
      <c r="G481" s="13" t="s">
        <v>2094</v>
      </c>
      <c r="H481" s="6">
        <v>0</v>
      </c>
      <c r="I481" s="6" t="s">
        <v>2575</v>
      </c>
      <c r="J481" s="6">
        <v>3081</v>
      </c>
      <c r="K481" s="6">
        <v>575</v>
      </c>
      <c r="L481" s="6">
        <v>55</v>
      </c>
      <c r="M481" s="6">
        <v>1</v>
      </c>
      <c r="N481" s="6">
        <v>7</v>
      </c>
      <c r="O481" s="6" t="s">
        <v>2575</v>
      </c>
    </row>
    <row r="482" spans="1:15" x14ac:dyDescent="0.2">
      <c r="A482" s="9">
        <v>1.8025465018999768E+16</v>
      </c>
      <c r="B482" s="6" t="s">
        <v>841</v>
      </c>
      <c r="C482" s="8" t="s">
        <v>842</v>
      </c>
      <c r="D482" s="6" t="s">
        <v>187</v>
      </c>
      <c r="E482" s="12" t="s">
        <v>2150</v>
      </c>
      <c r="F482" s="11" t="s">
        <v>1862</v>
      </c>
      <c r="G482" s="13" t="s">
        <v>2151</v>
      </c>
      <c r="H482" s="6">
        <v>0</v>
      </c>
      <c r="I482" s="6" t="s">
        <v>2575</v>
      </c>
      <c r="J482" s="6">
        <v>3076</v>
      </c>
      <c r="K482" s="6">
        <v>142</v>
      </c>
      <c r="L482" s="6">
        <v>5</v>
      </c>
      <c r="M482" s="6">
        <v>0</v>
      </c>
      <c r="N482" s="6">
        <v>2</v>
      </c>
      <c r="O482" s="6" t="s">
        <v>2575</v>
      </c>
    </row>
    <row r="483" spans="1:15" x14ac:dyDescent="0.2">
      <c r="A483" s="9">
        <v>1.794728989770349E+16</v>
      </c>
      <c r="B483" s="6" t="s">
        <v>1263</v>
      </c>
      <c r="C483" s="8" t="s">
        <v>1264</v>
      </c>
      <c r="D483" s="6" t="s">
        <v>187</v>
      </c>
      <c r="E483" s="12" t="s">
        <v>2417</v>
      </c>
      <c r="F483" s="11" t="s">
        <v>1861</v>
      </c>
      <c r="G483" s="13" t="s">
        <v>2418</v>
      </c>
      <c r="H483" s="6">
        <v>0</v>
      </c>
      <c r="I483" s="6" t="s">
        <v>2575</v>
      </c>
      <c r="J483" s="6">
        <v>3072</v>
      </c>
      <c r="K483" s="6">
        <v>122</v>
      </c>
      <c r="L483" s="6">
        <v>18</v>
      </c>
      <c r="M483" s="6">
        <v>5</v>
      </c>
      <c r="N483" s="6">
        <v>6</v>
      </c>
      <c r="O483" s="6">
        <v>1</v>
      </c>
    </row>
    <row r="484" spans="1:15" x14ac:dyDescent="0.2">
      <c r="A484" s="9">
        <v>1.787117181299643E+16</v>
      </c>
      <c r="B484" s="6" t="s">
        <v>1177</v>
      </c>
      <c r="C484" s="8" t="s">
        <v>1178</v>
      </c>
      <c r="D484" s="6" t="s">
        <v>189</v>
      </c>
      <c r="E484" s="12" t="s">
        <v>2366</v>
      </c>
      <c r="F484" s="11" t="s">
        <v>1863</v>
      </c>
      <c r="G484" s="13" t="s">
        <v>2046</v>
      </c>
      <c r="H484" s="6">
        <v>62</v>
      </c>
      <c r="I484" s="6" t="s">
        <v>2575</v>
      </c>
      <c r="J484" s="6">
        <v>3067</v>
      </c>
      <c r="K484" s="6">
        <v>148</v>
      </c>
      <c r="L484" s="6">
        <v>9</v>
      </c>
      <c r="M484" s="6">
        <v>5</v>
      </c>
      <c r="N484" s="6">
        <v>9</v>
      </c>
      <c r="O484" s="6">
        <v>5</v>
      </c>
    </row>
    <row r="485" spans="1:15" x14ac:dyDescent="0.2">
      <c r="A485" s="9">
        <v>1.789936437877866E+16</v>
      </c>
      <c r="B485" s="6" t="s">
        <v>1425</v>
      </c>
      <c r="C485" s="8" t="s">
        <v>1426</v>
      </c>
      <c r="D485" s="6" t="s">
        <v>187</v>
      </c>
      <c r="E485" s="12" t="s">
        <v>2498</v>
      </c>
      <c r="F485" s="11" t="s">
        <v>1860</v>
      </c>
      <c r="G485" s="13" t="s">
        <v>2499</v>
      </c>
      <c r="H485" s="6">
        <v>0</v>
      </c>
      <c r="I485" s="6" t="s">
        <v>2575</v>
      </c>
      <c r="J485" s="6">
        <v>3059</v>
      </c>
      <c r="K485" s="6">
        <v>279</v>
      </c>
      <c r="L485" s="6">
        <v>24</v>
      </c>
      <c r="M485" s="6">
        <v>3</v>
      </c>
      <c r="N485" s="6">
        <v>5</v>
      </c>
      <c r="O485" s="6">
        <v>1</v>
      </c>
    </row>
    <row r="486" spans="1:15" x14ac:dyDescent="0.2">
      <c r="A486" s="9">
        <v>1.803803664470946E+16</v>
      </c>
      <c r="B486" s="6" t="s">
        <v>927</v>
      </c>
      <c r="C486" s="8" t="s">
        <v>928</v>
      </c>
      <c r="D486" s="6" t="s">
        <v>188</v>
      </c>
      <c r="E486" s="12" t="s">
        <v>2205</v>
      </c>
      <c r="F486" s="11" t="s">
        <v>1860</v>
      </c>
      <c r="G486" s="13" t="s">
        <v>2108</v>
      </c>
      <c r="H486" s="6">
        <v>0</v>
      </c>
      <c r="I486" s="6" t="s">
        <v>2575</v>
      </c>
      <c r="J486" s="6">
        <v>3058</v>
      </c>
      <c r="K486" s="6">
        <v>108</v>
      </c>
      <c r="L486" s="6">
        <v>8</v>
      </c>
      <c r="M486" s="6">
        <v>24</v>
      </c>
      <c r="N486" s="6">
        <v>3</v>
      </c>
      <c r="O486" s="6" t="s">
        <v>2575</v>
      </c>
    </row>
    <row r="487" spans="1:15" x14ac:dyDescent="0.2">
      <c r="A487" s="9">
        <v>1.786661799001271E+16</v>
      </c>
      <c r="B487" s="6" t="s">
        <v>1161</v>
      </c>
      <c r="C487" s="8" t="s">
        <v>1162</v>
      </c>
      <c r="D487" s="6" t="s">
        <v>187</v>
      </c>
      <c r="E487" s="12" t="s">
        <v>2357</v>
      </c>
      <c r="F487" s="11" t="s">
        <v>1858</v>
      </c>
      <c r="G487" s="13" t="s">
        <v>2304</v>
      </c>
      <c r="H487" s="6">
        <v>0</v>
      </c>
      <c r="I487" s="6" t="s">
        <v>2575</v>
      </c>
      <c r="J487" s="6">
        <v>3058</v>
      </c>
      <c r="K487" s="6">
        <v>290</v>
      </c>
      <c r="L487" s="6">
        <v>4</v>
      </c>
      <c r="M487" s="6">
        <v>1</v>
      </c>
      <c r="N487" s="6">
        <v>4</v>
      </c>
      <c r="O487" s="6" t="s">
        <v>2575</v>
      </c>
    </row>
    <row r="488" spans="1:15" x14ac:dyDescent="0.2">
      <c r="A488" s="9" t="s">
        <v>1689</v>
      </c>
      <c r="B488" s="6" t="s">
        <v>244</v>
      </c>
      <c r="C488" s="6" t="s">
        <v>245</v>
      </c>
      <c r="D488" s="6" t="s">
        <v>187</v>
      </c>
      <c r="E488" s="12">
        <v>45625</v>
      </c>
      <c r="F488" s="11" t="s">
        <v>1860</v>
      </c>
      <c r="G488" s="13">
        <v>0.3923611111111111</v>
      </c>
      <c r="H488" s="6">
        <v>0</v>
      </c>
      <c r="I488" s="6">
        <v>4030</v>
      </c>
      <c r="J488" s="6">
        <v>3054</v>
      </c>
      <c r="K488" s="6">
        <v>67</v>
      </c>
      <c r="L488" s="6">
        <v>3</v>
      </c>
      <c r="M488" s="6">
        <v>1</v>
      </c>
      <c r="N488" s="6">
        <v>5</v>
      </c>
      <c r="O488" s="6">
        <v>1</v>
      </c>
    </row>
    <row r="489" spans="1:15" x14ac:dyDescent="0.2">
      <c r="A489" s="9" t="s">
        <v>1678</v>
      </c>
      <c r="B489" s="6" t="s">
        <v>222</v>
      </c>
      <c r="C489" s="6" t="s">
        <v>223</v>
      </c>
      <c r="D489" s="6" t="s">
        <v>187</v>
      </c>
      <c r="E489" s="12">
        <v>45636</v>
      </c>
      <c r="F489" s="11" t="s">
        <v>1863</v>
      </c>
      <c r="G489" s="13">
        <v>0.75624999999999998</v>
      </c>
      <c r="H489" s="6">
        <v>0</v>
      </c>
      <c r="I489" s="6">
        <v>4122</v>
      </c>
      <c r="J489" s="6">
        <v>3054</v>
      </c>
      <c r="K489" s="6">
        <v>54</v>
      </c>
      <c r="L489" s="6">
        <v>6</v>
      </c>
      <c r="M489" s="6">
        <v>6</v>
      </c>
      <c r="N489" s="6">
        <v>1</v>
      </c>
      <c r="O489" s="6" t="s">
        <v>2575</v>
      </c>
    </row>
    <row r="490" spans="1:15" x14ac:dyDescent="0.2">
      <c r="A490" s="9">
        <v>1.794697300161918E+16</v>
      </c>
      <c r="B490" s="6" t="s">
        <v>1113</v>
      </c>
      <c r="C490" s="8" t="s">
        <v>1114</v>
      </c>
      <c r="D490" s="6" t="s">
        <v>187</v>
      </c>
      <c r="E490" s="12" t="s">
        <v>2330</v>
      </c>
      <c r="F490" s="11" t="s">
        <v>1863</v>
      </c>
      <c r="G490" s="13" t="s">
        <v>2073</v>
      </c>
      <c r="H490" s="6">
        <v>0</v>
      </c>
      <c r="I490" s="6" t="s">
        <v>2575</v>
      </c>
      <c r="J490" s="6">
        <v>3054</v>
      </c>
      <c r="K490" s="6">
        <v>263</v>
      </c>
      <c r="L490" s="6">
        <v>7</v>
      </c>
      <c r="M490" s="6">
        <v>2</v>
      </c>
      <c r="N490" s="6">
        <v>1</v>
      </c>
      <c r="O490" s="6" t="s">
        <v>2575</v>
      </c>
    </row>
    <row r="491" spans="1:15" x14ac:dyDescent="0.2">
      <c r="A491" s="9">
        <v>1.790868761695563E+16</v>
      </c>
      <c r="B491" s="6" t="s">
        <v>689</v>
      </c>
      <c r="C491" s="8" t="s">
        <v>690</v>
      </c>
      <c r="D491" s="6" t="s">
        <v>188</v>
      </c>
      <c r="E491" s="12" t="s">
        <v>2037</v>
      </c>
      <c r="F491" s="11" t="s">
        <v>1858</v>
      </c>
      <c r="G491" s="13" t="s">
        <v>2038</v>
      </c>
      <c r="H491" s="6">
        <v>0</v>
      </c>
      <c r="I491" s="6" t="s">
        <v>2575</v>
      </c>
      <c r="J491" s="6">
        <v>3054</v>
      </c>
      <c r="K491" s="6">
        <v>293</v>
      </c>
      <c r="L491" s="6">
        <v>69</v>
      </c>
      <c r="M491" s="6">
        <v>19</v>
      </c>
      <c r="N491" s="6">
        <v>24</v>
      </c>
      <c r="O491" s="6">
        <v>8</v>
      </c>
    </row>
    <row r="492" spans="1:15" x14ac:dyDescent="0.2">
      <c r="A492" s="9" t="s">
        <v>1635</v>
      </c>
      <c r="B492" s="6" t="s">
        <v>71</v>
      </c>
      <c r="C492" s="6" t="s">
        <v>160</v>
      </c>
      <c r="D492" s="6" t="s">
        <v>189</v>
      </c>
      <c r="E492" s="12">
        <v>45693</v>
      </c>
      <c r="F492" s="11" t="s">
        <v>1862</v>
      </c>
      <c r="G492" s="13">
        <v>0.80277777777777781</v>
      </c>
      <c r="H492" s="6">
        <v>132</v>
      </c>
      <c r="I492" s="6">
        <v>3950</v>
      </c>
      <c r="J492" s="6">
        <v>3045</v>
      </c>
      <c r="K492" s="6">
        <v>213</v>
      </c>
      <c r="L492" s="6">
        <v>24</v>
      </c>
      <c r="M492" s="6">
        <v>1</v>
      </c>
      <c r="N492" s="6">
        <v>5</v>
      </c>
      <c r="O492" s="6">
        <v>10</v>
      </c>
    </row>
    <row r="493" spans="1:15" x14ac:dyDescent="0.2">
      <c r="A493" s="9">
        <v>1.805123621860212E+16</v>
      </c>
      <c r="B493" s="6" t="s">
        <v>883</v>
      </c>
      <c r="C493" s="8" t="s">
        <v>884</v>
      </c>
      <c r="D493" s="6" t="s">
        <v>187</v>
      </c>
      <c r="E493" s="12" t="s">
        <v>2178</v>
      </c>
      <c r="F493" s="11" t="s">
        <v>1862</v>
      </c>
      <c r="G493" s="13" t="s">
        <v>2179</v>
      </c>
      <c r="H493" s="6">
        <v>0</v>
      </c>
      <c r="I493" s="6" t="s">
        <v>2575</v>
      </c>
      <c r="J493" s="6">
        <v>3045</v>
      </c>
      <c r="K493" s="6">
        <v>131</v>
      </c>
      <c r="L493" s="6">
        <v>14</v>
      </c>
      <c r="M493" s="6">
        <v>1</v>
      </c>
      <c r="N493" s="6">
        <v>19</v>
      </c>
      <c r="O493" s="6">
        <v>9</v>
      </c>
    </row>
    <row r="494" spans="1:15" x14ac:dyDescent="0.2">
      <c r="A494" s="9" t="s">
        <v>1677</v>
      </c>
      <c r="B494" s="6" t="s">
        <v>220</v>
      </c>
      <c r="C494" s="6" t="s">
        <v>221</v>
      </c>
      <c r="D494" s="6" t="s">
        <v>187</v>
      </c>
      <c r="E494" s="12">
        <v>45637</v>
      </c>
      <c r="F494" s="11" t="s">
        <v>1862</v>
      </c>
      <c r="G494" s="13">
        <v>0.44305555555555554</v>
      </c>
      <c r="H494" s="6">
        <v>0</v>
      </c>
      <c r="I494" s="6">
        <v>3783</v>
      </c>
      <c r="J494" s="6">
        <v>3028</v>
      </c>
      <c r="K494" s="6">
        <v>99</v>
      </c>
      <c r="L494" s="6">
        <v>28</v>
      </c>
      <c r="M494" s="6">
        <v>6</v>
      </c>
      <c r="N494" s="6">
        <v>6</v>
      </c>
      <c r="O494" s="6" t="s">
        <v>2575</v>
      </c>
    </row>
    <row r="495" spans="1:15" x14ac:dyDescent="0.2">
      <c r="A495" s="9">
        <v>1.794703710273384E+16</v>
      </c>
      <c r="B495" s="6" t="s">
        <v>1031</v>
      </c>
      <c r="C495" s="8" t="s">
        <v>1032</v>
      </c>
      <c r="D495" s="6" t="s">
        <v>188</v>
      </c>
      <c r="E495" s="12" t="s">
        <v>2278</v>
      </c>
      <c r="F495" s="11" t="s">
        <v>1862</v>
      </c>
      <c r="G495" s="13" t="s">
        <v>2280</v>
      </c>
      <c r="H495" s="6">
        <v>0</v>
      </c>
      <c r="I495" s="6" t="s">
        <v>2575</v>
      </c>
      <c r="J495" s="6">
        <v>3010</v>
      </c>
      <c r="K495" s="6">
        <v>109</v>
      </c>
      <c r="L495" s="6">
        <v>8</v>
      </c>
      <c r="M495" s="6">
        <v>12</v>
      </c>
      <c r="N495" s="6">
        <v>2</v>
      </c>
      <c r="O495" s="6" t="s">
        <v>2575</v>
      </c>
    </row>
    <row r="496" spans="1:15" x14ac:dyDescent="0.2">
      <c r="A496" s="9">
        <v>1.784794252513265E+16</v>
      </c>
      <c r="B496" s="6" t="s">
        <v>959</v>
      </c>
      <c r="C496" s="8" t="s">
        <v>960</v>
      </c>
      <c r="D496" s="6" t="s">
        <v>187</v>
      </c>
      <c r="E496" s="12" t="s">
        <v>2231</v>
      </c>
      <c r="F496" s="11" t="s">
        <v>1861</v>
      </c>
      <c r="G496" s="13" t="s">
        <v>2232</v>
      </c>
      <c r="H496" s="6">
        <v>0</v>
      </c>
      <c r="I496" s="6" t="s">
        <v>2575</v>
      </c>
      <c r="J496" s="6">
        <v>3006</v>
      </c>
      <c r="K496" s="6">
        <v>93</v>
      </c>
      <c r="L496" s="6">
        <v>16</v>
      </c>
      <c r="M496" s="6">
        <v>1</v>
      </c>
      <c r="N496" s="6">
        <v>3</v>
      </c>
      <c r="O496" s="6" t="s">
        <v>2575</v>
      </c>
    </row>
    <row r="497" spans="1:15" x14ac:dyDescent="0.2">
      <c r="A497" s="9">
        <v>1.785278361607382E+16</v>
      </c>
      <c r="B497" s="6" t="s">
        <v>1119</v>
      </c>
      <c r="C497" s="8" t="s">
        <v>1120</v>
      </c>
      <c r="D497" s="6" t="s">
        <v>188</v>
      </c>
      <c r="E497" s="12" t="s">
        <v>2333</v>
      </c>
      <c r="F497" s="11" t="s">
        <v>1858</v>
      </c>
      <c r="G497" s="13" t="s">
        <v>2335</v>
      </c>
      <c r="H497" s="6">
        <v>0</v>
      </c>
      <c r="I497" s="6" t="s">
        <v>2575</v>
      </c>
      <c r="J497" s="6">
        <v>3001</v>
      </c>
      <c r="K497" s="6">
        <v>272</v>
      </c>
      <c r="L497" s="6">
        <v>23</v>
      </c>
      <c r="M497" s="6">
        <v>7</v>
      </c>
      <c r="N497" s="6">
        <v>16</v>
      </c>
      <c r="O497" s="6" t="s">
        <v>2575</v>
      </c>
    </row>
    <row r="498" spans="1:15" x14ac:dyDescent="0.2">
      <c r="A498" s="9">
        <v>1.8274812724080128E+16</v>
      </c>
      <c r="B498" s="6" t="s">
        <v>1053</v>
      </c>
      <c r="C498" s="8" t="s">
        <v>1054</v>
      </c>
      <c r="D498" s="6" t="s">
        <v>188</v>
      </c>
      <c r="E498" s="12" t="s">
        <v>2294</v>
      </c>
      <c r="F498" s="11" t="s">
        <v>1861</v>
      </c>
      <c r="G498" s="13" t="s">
        <v>2295</v>
      </c>
      <c r="H498" s="6">
        <v>0</v>
      </c>
      <c r="I498" s="6" t="s">
        <v>2575</v>
      </c>
      <c r="J498" s="6">
        <v>3001</v>
      </c>
      <c r="K498" s="6">
        <v>197</v>
      </c>
      <c r="L498" s="6">
        <v>22</v>
      </c>
      <c r="M498" s="6">
        <v>4</v>
      </c>
      <c r="N498" s="6">
        <v>10</v>
      </c>
      <c r="O498" s="6" t="s">
        <v>2575</v>
      </c>
    </row>
    <row r="499" spans="1:15" x14ac:dyDescent="0.2">
      <c r="A499" s="9">
        <v>1.79865377662349E+16</v>
      </c>
      <c r="B499" s="6" t="s">
        <v>1507</v>
      </c>
      <c r="C499" s="8" t="s">
        <v>1508</v>
      </c>
      <c r="D499" s="6" t="s">
        <v>187</v>
      </c>
      <c r="E499" s="12" t="s">
        <v>2539</v>
      </c>
      <c r="F499" s="11" t="s">
        <v>1860</v>
      </c>
      <c r="G499" s="13" t="s">
        <v>2395</v>
      </c>
      <c r="H499" s="6">
        <v>0</v>
      </c>
      <c r="I499" s="6" t="s">
        <v>2575</v>
      </c>
      <c r="J499" s="6">
        <v>2993</v>
      </c>
      <c r="K499" s="6">
        <v>147</v>
      </c>
      <c r="L499" s="6">
        <v>26</v>
      </c>
      <c r="M499" s="6">
        <v>6</v>
      </c>
      <c r="N499" s="6">
        <v>6</v>
      </c>
      <c r="O499" s="6">
        <v>3</v>
      </c>
    </row>
    <row r="500" spans="1:15" x14ac:dyDescent="0.2">
      <c r="A500" s="9" t="s">
        <v>1703</v>
      </c>
      <c r="B500" s="6" t="s">
        <v>271</v>
      </c>
      <c r="C500" s="6" t="s">
        <v>272</v>
      </c>
      <c r="D500" s="6" t="s">
        <v>187</v>
      </c>
      <c r="E500" s="12">
        <v>45610</v>
      </c>
      <c r="F500" s="11" t="s">
        <v>1861</v>
      </c>
      <c r="G500" s="13">
        <v>0.38611111111111113</v>
      </c>
      <c r="H500" s="6">
        <v>0</v>
      </c>
      <c r="I500" s="6">
        <v>3634</v>
      </c>
      <c r="J500" s="6">
        <v>2967</v>
      </c>
      <c r="K500" s="6">
        <v>281</v>
      </c>
      <c r="L500" s="6">
        <v>8</v>
      </c>
      <c r="M500" s="6">
        <v>4</v>
      </c>
      <c r="N500" s="6">
        <v>3</v>
      </c>
      <c r="O500" s="6">
        <v>1</v>
      </c>
    </row>
    <row r="501" spans="1:15" x14ac:dyDescent="0.2">
      <c r="A501" s="9" t="s">
        <v>1779</v>
      </c>
      <c r="B501" s="6" t="s">
        <v>423</v>
      </c>
      <c r="C501" s="6" t="s">
        <v>424</v>
      </c>
      <c r="D501" s="6" t="s">
        <v>187</v>
      </c>
      <c r="E501" s="12">
        <v>45484</v>
      </c>
      <c r="F501" s="11" t="s">
        <v>1861</v>
      </c>
      <c r="G501" s="13">
        <v>0.42222222222222222</v>
      </c>
      <c r="H501" s="6">
        <v>0</v>
      </c>
      <c r="I501" s="6">
        <v>3683</v>
      </c>
      <c r="J501" s="6">
        <v>2959</v>
      </c>
      <c r="K501" s="6">
        <v>119</v>
      </c>
      <c r="L501" s="6">
        <v>4</v>
      </c>
      <c r="M501" s="6">
        <v>11</v>
      </c>
      <c r="N501" s="6">
        <v>2</v>
      </c>
      <c r="O501" s="6" t="s">
        <v>2575</v>
      </c>
    </row>
    <row r="502" spans="1:15" x14ac:dyDescent="0.2">
      <c r="A502" s="9">
        <v>1.802893966430182E+16</v>
      </c>
      <c r="B502" s="6" t="s">
        <v>711</v>
      </c>
      <c r="C502" s="8" t="s">
        <v>712</v>
      </c>
      <c r="D502" s="6" t="s">
        <v>187</v>
      </c>
      <c r="E502" s="12" t="s">
        <v>2053</v>
      </c>
      <c r="F502" s="11" t="s">
        <v>1860</v>
      </c>
      <c r="G502" s="13" t="s">
        <v>2036</v>
      </c>
      <c r="H502" s="6">
        <v>0</v>
      </c>
      <c r="I502" s="6" t="s">
        <v>2575</v>
      </c>
      <c r="J502" s="6">
        <v>2959</v>
      </c>
      <c r="K502" s="6">
        <v>132</v>
      </c>
      <c r="L502" s="6">
        <v>7</v>
      </c>
      <c r="M502" s="6">
        <v>1</v>
      </c>
      <c r="N502" s="6">
        <v>5</v>
      </c>
      <c r="O502" s="6" t="s">
        <v>2575</v>
      </c>
    </row>
    <row r="503" spans="1:15" x14ac:dyDescent="0.2">
      <c r="A503" s="9">
        <v>1.839302050000394E+16</v>
      </c>
      <c r="B503" s="6" t="s">
        <v>1235</v>
      </c>
      <c r="C503" s="8" t="s">
        <v>1236</v>
      </c>
      <c r="D503" s="6" t="s">
        <v>187</v>
      </c>
      <c r="E503" s="12" t="s">
        <v>2401</v>
      </c>
      <c r="F503" s="11" t="s">
        <v>1859</v>
      </c>
      <c r="G503" s="13" t="s">
        <v>2402</v>
      </c>
      <c r="H503" s="6">
        <v>0</v>
      </c>
      <c r="I503" s="6" t="s">
        <v>2575</v>
      </c>
      <c r="J503" s="6">
        <v>2954</v>
      </c>
      <c r="K503" s="6">
        <v>120</v>
      </c>
      <c r="L503" s="6">
        <v>7</v>
      </c>
      <c r="M503" s="6">
        <v>0</v>
      </c>
      <c r="N503" s="6">
        <v>7</v>
      </c>
      <c r="O503" s="6" t="s">
        <v>2575</v>
      </c>
    </row>
    <row r="504" spans="1:15" x14ac:dyDescent="0.2">
      <c r="A504" s="9">
        <v>1.795045172056798E+16</v>
      </c>
      <c r="B504" s="6" t="s">
        <v>1323</v>
      </c>
      <c r="C504" s="8" t="s">
        <v>1324</v>
      </c>
      <c r="D504" s="6" t="s">
        <v>187</v>
      </c>
      <c r="E504" s="12" t="s">
        <v>2453</v>
      </c>
      <c r="F504" s="11" t="s">
        <v>1863</v>
      </c>
      <c r="G504" s="13" t="s">
        <v>2454</v>
      </c>
      <c r="H504" s="6">
        <v>0</v>
      </c>
      <c r="I504" s="6" t="s">
        <v>2575</v>
      </c>
      <c r="J504" s="6">
        <v>2954</v>
      </c>
      <c r="K504" s="6">
        <v>166</v>
      </c>
      <c r="L504" s="6">
        <v>6</v>
      </c>
      <c r="M504" s="6">
        <v>3</v>
      </c>
      <c r="N504" s="6">
        <v>2</v>
      </c>
      <c r="O504" s="6">
        <v>1</v>
      </c>
    </row>
    <row r="505" spans="1:15" x14ac:dyDescent="0.2">
      <c r="A505" s="9">
        <v>1.800533171631104E+16</v>
      </c>
      <c r="B505" s="6" t="s">
        <v>1163</v>
      </c>
      <c r="C505" s="8" t="s">
        <v>1164</v>
      </c>
      <c r="D505" s="6" t="s">
        <v>187</v>
      </c>
      <c r="E505" s="12" t="s">
        <v>2359</v>
      </c>
      <c r="F505" s="11" t="s">
        <v>1859</v>
      </c>
      <c r="G505" s="13" t="s">
        <v>2360</v>
      </c>
      <c r="H505" s="6">
        <v>0</v>
      </c>
      <c r="I505" s="6" t="s">
        <v>2575</v>
      </c>
      <c r="J505" s="6">
        <v>2950</v>
      </c>
      <c r="K505" s="6">
        <v>155</v>
      </c>
      <c r="L505" s="6">
        <v>19</v>
      </c>
      <c r="M505" s="6">
        <v>1</v>
      </c>
      <c r="N505" s="6">
        <v>10</v>
      </c>
      <c r="O505" s="6" t="s">
        <v>2575</v>
      </c>
    </row>
    <row r="506" spans="1:15" x14ac:dyDescent="0.2">
      <c r="A506" s="9">
        <v>1.8078873667453552E+16</v>
      </c>
      <c r="B506" s="6" t="s">
        <v>863</v>
      </c>
      <c r="C506" s="8" t="s">
        <v>864</v>
      </c>
      <c r="D506" s="6" t="s">
        <v>187</v>
      </c>
      <c r="E506" s="12" t="s">
        <v>2165</v>
      </c>
      <c r="F506" s="11" t="s">
        <v>1861</v>
      </c>
      <c r="G506" s="13" t="s">
        <v>2094</v>
      </c>
      <c r="H506" s="6">
        <v>0</v>
      </c>
      <c r="I506" s="6" t="s">
        <v>2575</v>
      </c>
      <c r="J506" s="6">
        <v>2950</v>
      </c>
      <c r="K506" s="6">
        <v>212</v>
      </c>
      <c r="L506" s="6">
        <v>37</v>
      </c>
      <c r="M506" s="6">
        <v>1</v>
      </c>
      <c r="N506" s="6">
        <v>14</v>
      </c>
      <c r="O506" s="6">
        <v>1</v>
      </c>
    </row>
    <row r="507" spans="1:15" x14ac:dyDescent="0.2">
      <c r="A507" s="9" t="s">
        <v>1775</v>
      </c>
      <c r="B507" s="6" t="s">
        <v>415</v>
      </c>
      <c r="C507" s="6" t="s">
        <v>416</v>
      </c>
      <c r="D507" s="6" t="s">
        <v>187</v>
      </c>
      <c r="E507" s="12">
        <v>45482</v>
      </c>
      <c r="F507" s="11" t="s">
        <v>1863</v>
      </c>
      <c r="G507" s="13">
        <v>0.42499999999999999</v>
      </c>
      <c r="H507" s="6">
        <v>0</v>
      </c>
      <c r="I507" s="6">
        <v>3713</v>
      </c>
      <c r="J507" s="6">
        <v>2946</v>
      </c>
      <c r="K507" s="6">
        <v>68</v>
      </c>
      <c r="L507" s="6">
        <v>17</v>
      </c>
      <c r="M507" s="6">
        <v>0</v>
      </c>
      <c r="N507" s="6">
        <v>6</v>
      </c>
      <c r="O507" s="6">
        <v>1</v>
      </c>
    </row>
    <row r="508" spans="1:15" x14ac:dyDescent="0.2">
      <c r="A508" s="9" t="s">
        <v>1714</v>
      </c>
      <c r="B508" s="6" t="s">
        <v>293</v>
      </c>
      <c r="C508" s="6" t="s">
        <v>294</v>
      </c>
      <c r="D508" s="6" t="s">
        <v>187</v>
      </c>
      <c r="E508" s="12">
        <v>45603</v>
      </c>
      <c r="F508" s="11" t="s">
        <v>1861</v>
      </c>
      <c r="G508" s="13">
        <v>0.43680555555555556</v>
      </c>
      <c r="H508" s="6">
        <v>0</v>
      </c>
      <c r="I508" s="6">
        <v>3719</v>
      </c>
      <c r="J508" s="6">
        <v>2946</v>
      </c>
      <c r="K508" s="6">
        <v>82</v>
      </c>
      <c r="L508" s="6">
        <v>7</v>
      </c>
      <c r="M508" s="6">
        <v>0</v>
      </c>
      <c r="N508" s="6">
        <v>2</v>
      </c>
      <c r="O508" s="6">
        <v>1</v>
      </c>
    </row>
    <row r="509" spans="1:15" x14ac:dyDescent="0.2">
      <c r="A509" s="9" t="s">
        <v>1823</v>
      </c>
      <c r="B509" s="6" t="s">
        <v>511</v>
      </c>
      <c r="C509" s="6" t="s">
        <v>512</v>
      </c>
      <c r="D509" s="6" t="s">
        <v>187</v>
      </c>
      <c r="E509" s="12">
        <v>45531</v>
      </c>
      <c r="F509" s="11" t="s">
        <v>1863</v>
      </c>
      <c r="G509" s="13">
        <v>0.91736111111111107</v>
      </c>
      <c r="H509" s="6">
        <v>0</v>
      </c>
      <c r="I509" s="6">
        <v>3855</v>
      </c>
      <c r="J509" s="6">
        <v>2937</v>
      </c>
      <c r="K509" s="6">
        <v>135</v>
      </c>
      <c r="L509" s="6">
        <v>0</v>
      </c>
      <c r="M509" s="6">
        <v>0</v>
      </c>
      <c r="N509" s="6">
        <v>2</v>
      </c>
      <c r="O509" s="6" t="s">
        <v>2575</v>
      </c>
    </row>
    <row r="510" spans="1:15" x14ac:dyDescent="0.2">
      <c r="A510" s="9" t="s">
        <v>1855</v>
      </c>
      <c r="B510" s="6" t="s">
        <v>575</v>
      </c>
      <c r="C510" s="6" t="s">
        <v>576</v>
      </c>
      <c r="D510" s="6" t="s">
        <v>187</v>
      </c>
      <c r="E510" s="12">
        <v>45561</v>
      </c>
      <c r="F510" s="11" t="s">
        <v>1861</v>
      </c>
      <c r="G510" s="13">
        <v>0.44166666666666665</v>
      </c>
      <c r="H510" s="6">
        <v>0</v>
      </c>
      <c r="I510" s="6">
        <v>3876</v>
      </c>
      <c r="J510" s="6">
        <v>2937</v>
      </c>
      <c r="K510" s="6">
        <v>72</v>
      </c>
      <c r="L510" s="6">
        <v>6</v>
      </c>
      <c r="M510" s="6">
        <v>3</v>
      </c>
      <c r="N510" s="6">
        <v>1</v>
      </c>
      <c r="O510" s="6">
        <v>1</v>
      </c>
    </row>
    <row r="511" spans="1:15" x14ac:dyDescent="0.2">
      <c r="A511" s="9">
        <v>1.798716214467491E+16</v>
      </c>
      <c r="B511" s="6" t="s">
        <v>611</v>
      </c>
      <c r="C511" s="8" t="s">
        <v>612</v>
      </c>
      <c r="D511" s="6" t="s">
        <v>188</v>
      </c>
      <c r="E511" s="12" t="s">
        <v>1978</v>
      </c>
      <c r="F511" s="11" t="s">
        <v>1858</v>
      </c>
      <c r="G511" s="13" t="s">
        <v>1979</v>
      </c>
      <c r="H511" s="6">
        <v>0</v>
      </c>
      <c r="I511" s="6" t="s">
        <v>2575</v>
      </c>
      <c r="J511" s="6">
        <v>2937</v>
      </c>
      <c r="K511" s="6">
        <v>205</v>
      </c>
      <c r="L511" s="6">
        <v>24</v>
      </c>
      <c r="M511" s="6">
        <v>3</v>
      </c>
      <c r="N511" s="6">
        <v>34</v>
      </c>
      <c r="O511" s="6">
        <v>5</v>
      </c>
    </row>
    <row r="512" spans="1:15" x14ac:dyDescent="0.2">
      <c r="A512" s="9">
        <v>1.791439892987958E+16</v>
      </c>
      <c r="B512" s="6" t="s">
        <v>877</v>
      </c>
      <c r="C512" s="8" t="s">
        <v>878</v>
      </c>
      <c r="D512" s="6" t="s">
        <v>188</v>
      </c>
      <c r="E512" s="12" t="s">
        <v>2174</v>
      </c>
      <c r="F512" s="11" t="s">
        <v>1861</v>
      </c>
      <c r="G512" s="13" t="s">
        <v>2175</v>
      </c>
      <c r="H512" s="6">
        <v>0</v>
      </c>
      <c r="I512" s="6" t="s">
        <v>2575</v>
      </c>
      <c r="J512" s="6">
        <v>2937</v>
      </c>
      <c r="K512" s="6">
        <v>397</v>
      </c>
      <c r="L512" s="6">
        <v>39</v>
      </c>
      <c r="M512" s="6">
        <v>4</v>
      </c>
      <c r="N512" s="6">
        <v>12</v>
      </c>
      <c r="O512" s="6">
        <v>1</v>
      </c>
    </row>
    <row r="513" spans="1:15" x14ac:dyDescent="0.2">
      <c r="A513" s="9">
        <v>1.80271437176595E+16</v>
      </c>
      <c r="B513" s="6" t="s">
        <v>1915</v>
      </c>
      <c r="C513" s="8" t="s">
        <v>1916</v>
      </c>
      <c r="D513" s="6" t="s">
        <v>188</v>
      </c>
      <c r="E513" s="12" t="s">
        <v>1914</v>
      </c>
      <c r="F513" s="11" t="s">
        <v>1863</v>
      </c>
      <c r="G513" s="13">
        <v>0.8125</v>
      </c>
      <c r="H513" s="6">
        <v>0</v>
      </c>
      <c r="I513" s="6">
        <v>4521</v>
      </c>
      <c r="J513" s="6">
        <v>2937</v>
      </c>
      <c r="K513" s="6">
        <v>111</v>
      </c>
      <c r="L513" s="6">
        <v>8</v>
      </c>
      <c r="M513" s="6">
        <v>0</v>
      </c>
      <c r="N513" s="6">
        <v>21</v>
      </c>
      <c r="O513" s="6" t="s">
        <v>2575</v>
      </c>
    </row>
    <row r="514" spans="1:15" x14ac:dyDescent="0.2">
      <c r="A514" s="9">
        <v>1.8020767732922808E+16</v>
      </c>
      <c r="B514" s="6" t="s">
        <v>823</v>
      </c>
      <c r="C514" s="8" t="s">
        <v>824</v>
      </c>
      <c r="D514" s="6" t="s">
        <v>187</v>
      </c>
      <c r="E514" s="12" t="s">
        <v>2136</v>
      </c>
      <c r="F514" s="11" t="s">
        <v>1862</v>
      </c>
      <c r="G514" s="13" t="s">
        <v>2138</v>
      </c>
      <c r="H514" s="6">
        <v>0</v>
      </c>
      <c r="I514" s="6" t="s">
        <v>2575</v>
      </c>
      <c r="J514" s="6">
        <v>2929</v>
      </c>
      <c r="K514" s="6">
        <v>127</v>
      </c>
      <c r="L514" s="6">
        <v>44</v>
      </c>
      <c r="M514" s="6">
        <v>1</v>
      </c>
      <c r="N514" s="6">
        <v>32</v>
      </c>
      <c r="O514" s="6" t="s">
        <v>2575</v>
      </c>
    </row>
    <row r="515" spans="1:15" x14ac:dyDescent="0.2">
      <c r="A515" s="9">
        <v>1.809658291041232E+16</v>
      </c>
      <c r="B515" s="6" t="s">
        <v>757</v>
      </c>
      <c r="C515" s="8" t="s">
        <v>758</v>
      </c>
      <c r="D515" s="6" t="s">
        <v>187</v>
      </c>
      <c r="E515" s="12" t="s">
        <v>2087</v>
      </c>
      <c r="F515" s="11" t="s">
        <v>1858</v>
      </c>
      <c r="G515" s="13" t="s">
        <v>2088</v>
      </c>
      <c r="H515" s="6">
        <v>0</v>
      </c>
      <c r="I515" s="6" t="s">
        <v>2575</v>
      </c>
      <c r="J515" s="6">
        <v>2929</v>
      </c>
      <c r="K515" s="6">
        <v>189</v>
      </c>
      <c r="L515" s="6">
        <v>44</v>
      </c>
      <c r="M515" s="6">
        <v>35</v>
      </c>
      <c r="N515" s="6">
        <v>8</v>
      </c>
      <c r="O515" s="6">
        <v>1</v>
      </c>
    </row>
    <row r="516" spans="1:15" x14ac:dyDescent="0.2">
      <c r="A516" s="9">
        <v>1.796416779241896E+16</v>
      </c>
      <c r="B516" s="6" t="s">
        <v>1505</v>
      </c>
      <c r="C516" s="8" t="s">
        <v>1506</v>
      </c>
      <c r="D516" s="6" t="s">
        <v>188</v>
      </c>
      <c r="E516" s="12" t="s">
        <v>2538</v>
      </c>
      <c r="F516" s="11" t="s">
        <v>1859</v>
      </c>
      <c r="G516" s="13" t="s">
        <v>2334</v>
      </c>
      <c r="H516" s="6">
        <v>0</v>
      </c>
      <c r="I516" s="6" t="s">
        <v>2575</v>
      </c>
      <c r="J516" s="6">
        <v>2921</v>
      </c>
      <c r="K516" s="6">
        <v>290</v>
      </c>
      <c r="L516" s="6">
        <v>8</v>
      </c>
      <c r="M516" s="6">
        <v>1</v>
      </c>
      <c r="N516" s="6">
        <v>12</v>
      </c>
      <c r="O516" s="6">
        <v>5</v>
      </c>
    </row>
    <row r="517" spans="1:15" x14ac:dyDescent="0.2">
      <c r="A517" s="9">
        <v>1.801266134033902E+16</v>
      </c>
      <c r="B517" s="6" t="s">
        <v>791</v>
      </c>
      <c r="C517" s="8" t="s">
        <v>792</v>
      </c>
      <c r="D517" s="6" t="s">
        <v>187</v>
      </c>
      <c r="E517" s="12" t="s">
        <v>2113</v>
      </c>
      <c r="F517" s="11" t="s">
        <v>1860</v>
      </c>
      <c r="G517" s="13" t="s">
        <v>2114</v>
      </c>
      <c r="H517" s="6">
        <v>0</v>
      </c>
      <c r="I517" s="6" t="s">
        <v>2575</v>
      </c>
      <c r="J517" s="6">
        <v>2900</v>
      </c>
      <c r="K517" s="6">
        <v>241</v>
      </c>
      <c r="L517" s="6">
        <v>21</v>
      </c>
      <c r="M517" s="6">
        <v>0</v>
      </c>
      <c r="N517" s="6">
        <v>2</v>
      </c>
      <c r="O517" s="6" t="s">
        <v>2575</v>
      </c>
    </row>
    <row r="518" spans="1:15" x14ac:dyDescent="0.2">
      <c r="A518" s="9">
        <v>1.806903675443344E+16</v>
      </c>
      <c r="B518" s="6" t="s">
        <v>1225</v>
      </c>
      <c r="C518" s="8" t="s">
        <v>1226</v>
      </c>
      <c r="D518" s="6" t="s">
        <v>188</v>
      </c>
      <c r="E518" s="12" t="s">
        <v>2393</v>
      </c>
      <c r="F518" s="11" t="s">
        <v>1862</v>
      </c>
      <c r="G518" s="13" t="s">
        <v>2395</v>
      </c>
      <c r="H518" s="6">
        <v>0</v>
      </c>
      <c r="I518" s="6" t="s">
        <v>2575</v>
      </c>
      <c r="J518" s="6">
        <v>2892</v>
      </c>
      <c r="K518" s="6">
        <v>165</v>
      </c>
      <c r="L518" s="6">
        <v>21</v>
      </c>
      <c r="M518" s="6">
        <v>3</v>
      </c>
      <c r="N518" s="6">
        <v>18</v>
      </c>
      <c r="O518" s="6">
        <v>1</v>
      </c>
    </row>
    <row r="519" spans="1:15" x14ac:dyDescent="0.2">
      <c r="A519" s="9" t="s">
        <v>1625</v>
      </c>
      <c r="B519" s="6" t="s">
        <v>61</v>
      </c>
      <c r="C519" s="6" t="s">
        <v>150</v>
      </c>
      <c r="D519" s="6" t="s">
        <v>187</v>
      </c>
      <c r="E519" s="12">
        <v>45705</v>
      </c>
      <c r="F519" s="11" t="s">
        <v>1858</v>
      </c>
      <c r="G519" s="13">
        <v>0.35416666666666669</v>
      </c>
      <c r="H519" s="6">
        <v>0</v>
      </c>
      <c r="I519" s="6">
        <v>3792</v>
      </c>
      <c r="J519" s="6">
        <v>2888</v>
      </c>
      <c r="K519" s="6">
        <v>74</v>
      </c>
      <c r="L519" s="6">
        <v>5</v>
      </c>
      <c r="M519" s="6">
        <v>3</v>
      </c>
      <c r="N519" s="6">
        <v>3</v>
      </c>
      <c r="O519" s="6" t="s">
        <v>2575</v>
      </c>
    </row>
    <row r="520" spans="1:15" x14ac:dyDescent="0.2">
      <c r="A520" s="9" t="s">
        <v>1654</v>
      </c>
      <c r="B520" s="6" t="s">
        <v>90</v>
      </c>
      <c r="C520" s="6" t="s">
        <v>179</v>
      </c>
      <c r="D520" s="6" t="s">
        <v>188</v>
      </c>
      <c r="E520" s="12">
        <v>45674</v>
      </c>
      <c r="F520" s="11" t="s">
        <v>1860</v>
      </c>
      <c r="G520" s="13">
        <v>0.4861111111111111</v>
      </c>
      <c r="H520" s="6">
        <v>0</v>
      </c>
      <c r="I520" s="6">
        <v>4160</v>
      </c>
      <c r="J520" s="6">
        <v>2884</v>
      </c>
      <c r="K520" s="6">
        <v>144</v>
      </c>
      <c r="L520" s="6">
        <v>1</v>
      </c>
      <c r="M520" s="6">
        <v>1</v>
      </c>
      <c r="N520" s="6">
        <v>3</v>
      </c>
      <c r="O520" s="6" t="s">
        <v>2575</v>
      </c>
    </row>
    <row r="521" spans="1:15" x14ac:dyDescent="0.2">
      <c r="A521" s="9" t="s">
        <v>1668</v>
      </c>
      <c r="B521" s="6" t="s">
        <v>202</v>
      </c>
      <c r="C521" s="6" t="s">
        <v>203</v>
      </c>
      <c r="D521" s="6" t="s">
        <v>188</v>
      </c>
      <c r="E521" s="12">
        <v>45646</v>
      </c>
      <c r="F521" s="11" t="s">
        <v>1860</v>
      </c>
      <c r="G521" s="13">
        <v>0.39861111111111114</v>
      </c>
      <c r="H521" s="6">
        <v>0</v>
      </c>
      <c r="I521" s="6">
        <v>4353</v>
      </c>
      <c r="J521" s="6">
        <v>2867</v>
      </c>
      <c r="K521" s="6">
        <v>187</v>
      </c>
      <c r="L521" s="6">
        <v>1</v>
      </c>
      <c r="M521" s="6">
        <v>13</v>
      </c>
      <c r="N521" s="6">
        <v>1</v>
      </c>
      <c r="O521" s="6" t="s">
        <v>2575</v>
      </c>
    </row>
    <row r="522" spans="1:15" x14ac:dyDescent="0.2">
      <c r="A522" s="9" t="s">
        <v>1829</v>
      </c>
      <c r="B522" s="6" t="s">
        <v>523</v>
      </c>
      <c r="C522" s="6" t="s">
        <v>524</v>
      </c>
      <c r="D522" s="6" t="s">
        <v>188</v>
      </c>
      <c r="E522" s="12">
        <v>45538</v>
      </c>
      <c r="F522" s="11" t="s">
        <v>1863</v>
      </c>
      <c r="G522" s="13">
        <v>0.42638888888888887</v>
      </c>
      <c r="H522" s="6">
        <v>0</v>
      </c>
      <c r="I522" s="6">
        <v>4966</v>
      </c>
      <c r="J522" s="6">
        <v>2863</v>
      </c>
      <c r="K522" s="6">
        <v>307</v>
      </c>
      <c r="L522" s="6">
        <v>7</v>
      </c>
      <c r="M522" s="6">
        <v>1</v>
      </c>
      <c r="N522" s="6">
        <v>5</v>
      </c>
      <c r="O522" s="6" t="s">
        <v>2575</v>
      </c>
    </row>
    <row r="523" spans="1:15" x14ac:dyDescent="0.2">
      <c r="A523" s="9">
        <v>1.8040184170501048E+16</v>
      </c>
      <c r="B523" s="6" t="s">
        <v>1497</v>
      </c>
      <c r="C523" s="8" t="s">
        <v>1498</v>
      </c>
      <c r="D523" s="6" t="s">
        <v>188</v>
      </c>
      <c r="E523" s="12" t="s">
        <v>2534</v>
      </c>
      <c r="F523" s="11" t="s">
        <v>1863</v>
      </c>
      <c r="G523" s="13" t="s">
        <v>2334</v>
      </c>
      <c r="H523" s="6">
        <v>0</v>
      </c>
      <c r="I523" s="6" t="s">
        <v>2575</v>
      </c>
      <c r="J523" s="6">
        <v>2863</v>
      </c>
      <c r="K523" s="6">
        <v>213</v>
      </c>
      <c r="L523" s="6">
        <v>19</v>
      </c>
      <c r="M523" s="6">
        <v>4</v>
      </c>
      <c r="N523" s="6">
        <v>7</v>
      </c>
      <c r="O523" s="6">
        <v>1</v>
      </c>
    </row>
    <row r="524" spans="1:15" x14ac:dyDescent="0.2">
      <c r="A524" s="9" t="s">
        <v>1623</v>
      </c>
      <c r="B524" s="6" t="s">
        <v>59</v>
      </c>
      <c r="C524" s="6" t="s">
        <v>148</v>
      </c>
      <c r="D524" s="6" t="s">
        <v>189</v>
      </c>
      <c r="E524" s="12">
        <v>45706</v>
      </c>
      <c r="F524" s="11" t="s">
        <v>1863</v>
      </c>
      <c r="G524" s="13">
        <v>0.33055555555555555</v>
      </c>
      <c r="H524" s="6">
        <v>68</v>
      </c>
      <c r="I524" s="6">
        <v>4348</v>
      </c>
      <c r="J524" s="6">
        <v>2859</v>
      </c>
      <c r="K524" s="6">
        <v>199</v>
      </c>
      <c r="L524" s="6">
        <v>5</v>
      </c>
      <c r="M524" s="6">
        <v>4</v>
      </c>
      <c r="N524" s="6">
        <v>3</v>
      </c>
      <c r="O524" s="6">
        <v>2</v>
      </c>
    </row>
    <row r="525" spans="1:15" x14ac:dyDescent="0.2">
      <c r="A525" s="9">
        <v>1.798133665753054E+16</v>
      </c>
      <c r="B525" s="6" t="s">
        <v>1145</v>
      </c>
      <c r="C525" s="8" t="s">
        <v>1146</v>
      </c>
      <c r="D525" s="6" t="s">
        <v>189</v>
      </c>
      <c r="E525" s="12" t="s">
        <v>2349</v>
      </c>
      <c r="F525" s="11" t="s">
        <v>1862</v>
      </c>
      <c r="G525" s="13" t="s">
        <v>2350</v>
      </c>
      <c r="H525" s="6">
        <v>77</v>
      </c>
      <c r="I525" s="6" t="s">
        <v>2575</v>
      </c>
      <c r="J525" s="6">
        <v>2859</v>
      </c>
      <c r="K525" s="6">
        <v>97</v>
      </c>
      <c r="L525" s="6">
        <v>9</v>
      </c>
      <c r="M525" s="6">
        <v>5</v>
      </c>
      <c r="N525" s="6">
        <v>4</v>
      </c>
      <c r="O525" s="6">
        <v>1</v>
      </c>
    </row>
    <row r="526" spans="1:15" x14ac:dyDescent="0.2">
      <c r="A526" s="9">
        <v>1.8068103730558048E+16</v>
      </c>
      <c r="B526" s="6" t="s">
        <v>605</v>
      </c>
      <c r="C526" s="8" t="s">
        <v>606</v>
      </c>
      <c r="D526" s="6" t="s">
        <v>188</v>
      </c>
      <c r="E526" s="12" t="s">
        <v>1974</v>
      </c>
      <c r="F526" s="11" t="s">
        <v>1862</v>
      </c>
      <c r="G526" s="13" t="s">
        <v>1975</v>
      </c>
      <c r="H526" s="6">
        <v>0</v>
      </c>
      <c r="I526" s="6" t="s">
        <v>2575</v>
      </c>
      <c r="J526" s="6">
        <v>2847</v>
      </c>
      <c r="K526" s="6">
        <v>174</v>
      </c>
      <c r="L526" s="6">
        <v>39</v>
      </c>
      <c r="M526" s="6">
        <v>2</v>
      </c>
      <c r="N526" s="6">
        <v>30</v>
      </c>
      <c r="O526" s="6">
        <v>5</v>
      </c>
    </row>
    <row r="527" spans="1:15" x14ac:dyDescent="0.2">
      <c r="A527" s="9">
        <v>1.785849411905662E+16</v>
      </c>
      <c r="B527" s="6" t="s">
        <v>971</v>
      </c>
      <c r="C527" s="8" t="s">
        <v>972</v>
      </c>
      <c r="D527" s="6" t="s">
        <v>187</v>
      </c>
      <c r="E527" s="12" t="s">
        <v>2241</v>
      </c>
      <c r="F527" s="11" t="s">
        <v>1864</v>
      </c>
      <c r="G527" s="13" t="s">
        <v>2242</v>
      </c>
      <c r="H527" s="6">
        <v>0</v>
      </c>
      <c r="I527" s="6" t="s">
        <v>2575</v>
      </c>
      <c r="J527" s="6">
        <v>2835</v>
      </c>
      <c r="K527" s="6">
        <v>51</v>
      </c>
      <c r="L527" s="6">
        <v>13</v>
      </c>
      <c r="M527" s="6">
        <v>1</v>
      </c>
      <c r="N527" s="6">
        <v>9</v>
      </c>
      <c r="O527" s="6" t="s">
        <v>2575</v>
      </c>
    </row>
    <row r="528" spans="1:15" x14ac:dyDescent="0.2">
      <c r="A528" s="9">
        <v>1.793405175874E+16</v>
      </c>
      <c r="B528" s="6" t="s">
        <v>1537</v>
      </c>
      <c r="C528" s="8" t="s">
        <v>1538</v>
      </c>
      <c r="D528" s="6" t="s">
        <v>187</v>
      </c>
      <c r="E528" s="12" t="s">
        <v>2453</v>
      </c>
      <c r="F528" s="11" t="s">
        <v>1863</v>
      </c>
      <c r="G528" s="13" t="s">
        <v>2555</v>
      </c>
      <c r="H528" s="6">
        <v>0</v>
      </c>
      <c r="I528" s="6" t="s">
        <v>2575</v>
      </c>
      <c r="J528" s="6">
        <v>2835</v>
      </c>
      <c r="K528" s="6">
        <v>400</v>
      </c>
      <c r="L528" s="6">
        <v>44</v>
      </c>
      <c r="M528" s="6">
        <v>8</v>
      </c>
      <c r="N528" s="6">
        <v>10</v>
      </c>
      <c r="O528" s="6">
        <v>2</v>
      </c>
    </row>
    <row r="529" spans="1:15" x14ac:dyDescent="0.2">
      <c r="A529" s="9" t="s">
        <v>1649</v>
      </c>
      <c r="B529" s="6" t="s">
        <v>85</v>
      </c>
      <c r="C529" s="6" t="s">
        <v>174</v>
      </c>
      <c r="D529" s="6" t="s">
        <v>187</v>
      </c>
      <c r="E529" s="12">
        <v>45680</v>
      </c>
      <c r="F529" s="11" t="s">
        <v>1861</v>
      </c>
      <c r="G529" s="13">
        <v>0.81944444444444442</v>
      </c>
      <c r="H529" s="6">
        <v>0</v>
      </c>
      <c r="I529" s="6">
        <v>3580</v>
      </c>
      <c r="J529" s="6">
        <v>2831</v>
      </c>
      <c r="K529" s="6">
        <v>53</v>
      </c>
      <c r="L529" s="6">
        <v>1</v>
      </c>
      <c r="M529" s="6">
        <v>4</v>
      </c>
      <c r="N529" s="6">
        <v>1</v>
      </c>
      <c r="O529" s="6" t="s">
        <v>2575</v>
      </c>
    </row>
    <row r="530" spans="1:15" x14ac:dyDescent="0.2">
      <c r="A530" s="9">
        <v>1.785131066714414E+16</v>
      </c>
      <c r="B530" s="6" t="s">
        <v>873</v>
      </c>
      <c r="C530" s="8" t="s">
        <v>874</v>
      </c>
      <c r="D530" s="6" t="s">
        <v>187</v>
      </c>
      <c r="E530" s="12" t="s">
        <v>2172</v>
      </c>
      <c r="F530" s="11" t="s">
        <v>1860</v>
      </c>
      <c r="G530" s="13" t="s">
        <v>2173</v>
      </c>
      <c r="H530" s="6">
        <v>0</v>
      </c>
      <c r="I530" s="6" t="s">
        <v>2575</v>
      </c>
      <c r="J530" s="6">
        <v>2823</v>
      </c>
      <c r="K530" s="6">
        <v>93</v>
      </c>
      <c r="L530" s="6">
        <v>24</v>
      </c>
      <c r="M530" s="6">
        <v>0</v>
      </c>
      <c r="N530" s="6">
        <v>0</v>
      </c>
      <c r="O530" s="6" t="s">
        <v>2575</v>
      </c>
    </row>
    <row r="531" spans="1:15" x14ac:dyDescent="0.2">
      <c r="A531" s="9">
        <v>1.798840975137886E+16</v>
      </c>
      <c r="B531" s="6" t="s">
        <v>1201</v>
      </c>
      <c r="C531" s="8" t="s">
        <v>1202</v>
      </c>
      <c r="D531" s="6" t="s">
        <v>187</v>
      </c>
      <c r="E531" s="12" t="s">
        <v>2381</v>
      </c>
      <c r="F531" s="11" t="s">
        <v>1863</v>
      </c>
      <c r="G531" s="13" t="s">
        <v>2383</v>
      </c>
      <c r="H531" s="6">
        <v>0</v>
      </c>
      <c r="I531" s="6" t="s">
        <v>2575</v>
      </c>
      <c r="J531" s="6">
        <v>2815</v>
      </c>
      <c r="K531" s="6">
        <v>145</v>
      </c>
      <c r="L531" s="6">
        <v>5</v>
      </c>
      <c r="M531" s="6">
        <v>0</v>
      </c>
      <c r="N531" s="6">
        <v>3</v>
      </c>
      <c r="O531" s="6" t="s">
        <v>2575</v>
      </c>
    </row>
    <row r="532" spans="1:15" x14ac:dyDescent="0.2">
      <c r="A532" s="9" t="s">
        <v>1735</v>
      </c>
      <c r="B532" s="6" t="s">
        <v>335</v>
      </c>
      <c r="C532" s="6" t="s">
        <v>336</v>
      </c>
      <c r="D532" s="6" t="s">
        <v>187</v>
      </c>
      <c r="E532" s="12">
        <v>45583</v>
      </c>
      <c r="F532" s="11" t="s">
        <v>1860</v>
      </c>
      <c r="G532" s="13">
        <v>0.42986111111111114</v>
      </c>
      <c r="H532" s="6">
        <v>0</v>
      </c>
      <c r="I532" s="6">
        <v>3426</v>
      </c>
      <c r="J532" s="6">
        <v>2807</v>
      </c>
      <c r="K532" s="6">
        <v>40</v>
      </c>
      <c r="L532" s="6">
        <v>2</v>
      </c>
      <c r="M532" s="6">
        <v>0</v>
      </c>
      <c r="N532" s="6">
        <v>1</v>
      </c>
      <c r="O532" s="6" t="s">
        <v>2575</v>
      </c>
    </row>
    <row r="533" spans="1:15" x14ac:dyDescent="0.2">
      <c r="A533" s="9">
        <v>1.809399225744042E+16</v>
      </c>
      <c r="B533" s="6" t="s">
        <v>597</v>
      </c>
      <c r="C533" s="8" t="s">
        <v>598</v>
      </c>
      <c r="D533" s="6" t="s">
        <v>187</v>
      </c>
      <c r="E533" s="12" t="s">
        <v>1965</v>
      </c>
      <c r="F533" s="11" t="s">
        <v>1863</v>
      </c>
      <c r="G533" s="13" t="s">
        <v>1967</v>
      </c>
      <c r="H533" s="6">
        <v>0</v>
      </c>
      <c r="I533" s="6" t="s">
        <v>2575</v>
      </c>
      <c r="J533" s="6">
        <v>2807</v>
      </c>
      <c r="K533" s="6">
        <v>153</v>
      </c>
      <c r="L533" s="6">
        <v>10</v>
      </c>
      <c r="M533" s="6">
        <v>3</v>
      </c>
      <c r="N533" s="6">
        <v>4</v>
      </c>
      <c r="O533" s="6">
        <v>2</v>
      </c>
    </row>
    <row r="534" spans="1:15" x14ac:dyDescent="0.2">
      <c r="A534" s="9">
        <v>1.799114780637563E+16</v>
      </c>
      <c r="B534" s="6" t="s">
        <v>853</v>
      </c>
      <c r="C534" s="8" t="s">
        <v>854</v>
      </c>
      <c r="D534" s="6" t="s">
        <v>187</v>
      </c>
      <c r="E534" s="12" t="s">
        <v>2159</v>
      </c>
      <c r="F534" s="11" t="s">
        <v>1863</v>
      </c>
      <c r="G534" s="13" t="s">
        <v>2160</v>
      </c>
      <c r="H534" s="6">
        <v>0</v>
      </c>
      <c r="I534" s="6" t="s">
        <v>2575</v>
      </c>
      <c r="J534" s="6">
        <v>2796</v>
      </c>
      <c r="K534" s="6">
        <v>377</v>
      </c>
      <c r="L534" s="6">
        <v>35</v>
      </c>
      <c r="M534" s="6">
        <v>2</v>
      </c>
      <c r="N534" s="6">
        <v>4</v>
      </c>
      <c r="O534" s="6" t="s">
        <v>2575</v>
      </c>
    </row>
    <row r="535" spans="1:15" x14ac:dyDescent="0.2">
      <c r="A535" s="9" t="s">
        <v>1670</v>
      </c>
      <c r="B535" s="6" t="s">
        <v>206</v>
      </c>
      <c r="C535" s="6" t="s">
        <v>207</v>
      </c>
      <c r="D535" s="6" t="s">
        <v>187</v>
      </c>
      <c r="E535" s="12">
        <v>45643</v>
      </c>
      <c r="F535" s="11" t="s">
        <v>1863</v>
      </c>
      <c r="G535" s="13">
        <v>0.76041666666666663</v>
      </c>
      <c r="H535" s="6">
        <v>0</v>
      </c>
      <c r="I535" s="6">
        <v>3680</v>
      </c>
      <c r="J535" s="6">
        <v>2776</v>
      </c>
      <c r="K535" s="6">
        <v>140</v>
      </c>
      <c r="L535" s="6">
        <v>0</v>
      </c>
      <c r="M535" s="6">
        <v>1</v>
      </c>
      <c r="N535" s="6">
        <v>2</v>
      </c>
      <c r="O535" s="6" t="s">
        <v>2575</v>
      </c>
    </row>
    <row r="536" spans="1:15" x14ac:dyDescent="0.2">
      <c r="A536" s="9">
        <v>1.79617336106426E+16</v>
      </c>
      <c r="B536" s="6" t="s">
        <v>1265</v>
      </c>
      <c r="C536" s="8" t="s">
        <v>1266</v>
      </c>
      <c r="D536" s="6" t="s">
        <v>189</v>
      </c>
      <c r="E536" s="12" t="s">
        <v>2419</v>
      </c>
      <c r="F536" s="11" t="s">
        <v>1862</v>
      </c>
      <c r="G536" s="13" t="s">
        <v>2420</v>
      </c>
      <c r="H536" s="6">
        <v>77</v>
      </c>
      <c r="I536" s="6" t="s">
        <v>2575</v>
      </c>
      <c r="J536" s="6">
        <v>2776</v>
      </c>
      <c r="K536" s="6">
        <v>136</v>
      </c>
      <c r="L536" s="6">
        <v>7</v>
      </c>
      <c r="M536" s="6">
        <v>2</v>
      </c>
      <c r="N536" s="6">
        <v>4</v>
      </c>
      <c r="O536" s="6" t="s">
        <v>2575</v>
      </c>
    </row>
    <row r="537" spans="1:15" x14ac:dyDescent="0.2">
      <c r="A537" s="9">
        <v>1.801796563119128E+16</v>
      </c>
      <c r="B537" s="6" t="s">
        <v>759</v>
      </c>
      <c r="C537" s="8" t="s">
        <v>760</v>
      </c>
      <c r="D537" s="6" t="s">
        <v>187</v>
      </c>
      <c r="E537" s="12" t="s">
        <v>2089</v>
      </c>
      <c r="F537" s="11" t="s">
        <v>1860</v>
      </c>
      <c r="G537" s="13" t="s">
        <v>2090</v>
      </c>
      <c r="H537" s="6">
        <v>0</v>
      </c>
      <c r="I537" s="6" t="s">
        <v>2575</v>
      </c>
      <c r="J537" s="6">
        <v>2776</v>
      </c>
      <c r="K537" s="6">
        <v>133</v>
      </c>
      <c r="L537" s="6">
        <v>6</v>
      </c>
      <c r="M537" s="6">
        <v>0</v>
      </c>
      <c r="N537" s="6">
        <v>2</v>
      </c>
      <c r="O537" s="6">
        <v>1</v>
      </c>
    </row>
    <row r="538" spans="1:15" x14ac:dyDescent="0.2">
      <c r="A538" s="9">
        <v>1.800620592559494E+16</v>
      </c>
      <c r="B538" s="6" t="s">
        <v>629</v>
      </c>
      <c r="C538" s="8" t="s">
        <v>630</v>
      </c>
      <c r="D538" s="6" t="s">
        <v>189</v>
      </c>
      <c r="E538" s="12" t="s">
        <v>1993</v>
      </c>
      <c r="F538" s="11" t="s">
        <v>1858</v>
      </c>
      <c r="G538" s="13" t="s">
        <v>1994</v>
      </c>
      <c r="H538" s="6">
        <v>82</v>
      </c>
      <c r="I538" s="6" t="s">
        <v>2575</v>
      </c>
      <c r="J538" s="6">
        <v>2768</v>
      </c>
      <c r="K538" s="6">
        <v>182</v>
      </c>
      <c r="L538" s="6">
        <v>19</v>
      </c>
      <c r="M538" s="6">
        <v>7</v>
      </c>
      <c r="N538" s="6">
        <v>6</v>
      </c>
      <c r="O538" s="6">
        <v>7</v>
      </c>
    </row>
    <row r="539" spans="1:15" x14ac:dyDescent="0.2">
      <c r="A539" s="9">
        <v>1.832268074810496E+16</v>
      </c>
      <c r="B539" s="6" t="s">
        <v>1033</v>
      </c>
      <c r="C539" s="8" t="s">
        <v>1034</v>
      </c>
      <c r="D539" s="6" t="s">
        <v>187</v>
      </c>
      <c r="E539" s="12" t="s">
        <v>2281</v>
      </c>
      <c r="F539" s="11" t="s">
        <v>1863</v>
      </c>
      <c r="G539" s="13" t="s">
        <v>2282</v>
      </c>
      <c r="H539" s="6">
        <v>0</v>
      </c>
      <c r="I539" s="6" t="s">
        <v>2575</v>
      </c>
      <c r="J539" s="6">
        <v>2768</v>
      </c>
      <c r="K539" s="6">
        <v>78</v>
      </c>
      <c r="L539" s="6">
        <v>1</v>
      </c>
      <c r="M539" s="6">
        <v>0</v>
      </c>
      <c r="N539" s="6">
        <v>1</v>
      </c>
      <c r="O539" s="6" t="s">
        <v>2575</v>
      </c>
    </row>
    <row r="540" spans="1:15" x14ac:dyDescent="0.2">
      <c r="A540" s="9" t="s">
        <v>1767</v>
      </c>
      <c r="B540" s="6" t="s">
        <v>399</v>
      </c>
      <c r="C540" s="6" t="s">
        <v>400</v>
      </c>
      <c r="D540" s="6" t="s">
        <v>187</v>
      </c>
      <c r="E540" s="12">
        <v>45476</v>
      </c>
      <c r="F540" s="11" t="s">
        <v>1862</v>
      </c>
      <c r="G540" s="13">
        <v>0.80277777777777781</v>
      </c>
      <c r="H540" s="6">
        <v>0</v>
      </c>
      <c r="I540" s="6">
        <v>3726</v>
      </c>
      <c r="J540" s="6">
        <v>2765</v>
      </c>
      <c r="K540" s="6">
        <v>217</v>
      </c>
      <c r="L540" s="6">
        <v>5</v>
      </c>
      <c r="M540" s="6">
        <v>2</v>
      </c>
      <c r="N540" s="6">
        <v>1</v>
      </c>
      <c r="O540" s="6" t="s">
        <v>2575</v>
      </c>
    </row>
    <row r="541" spans="1:15" x14ac:dyDescent="0.2">
      <c r="A541" s="9">
        <v>1.816150690635578E+16</v>
      </c>
      <c r="B541" s="6" t="s">
        <v>1939</v>
      </c>
      <c r="C541" s="8" t="s">
        <v>1940</v>
      </c>
      <c r="D541" s="6" t="s">
        <v>189</v>
      </c>
      <c r="E541" s="12" t="s">
        <v>1938</v>
      </c>
      <c r="F541" s="11" t="s">
        <v>1863</v>
      </c>
      <c r="G541" s="13">
        <v>0.79305555555555551</v>
      </c>
      <c r="H541" s="6">
        <v>180</v>
      </c>
      <c r="I541" s="6">
        <v>3738</v>
      </c>
      <c r="J541" s="6">
        <v>2761</v>
      </c>
      <c r="K541" s="6">
        <v>270</v>
      </c>
      <c r="L541" s="6">
        <v>46</v>
      </c>
      <c r="M541" s="6">
        <v>3</v>
      </c>
      <c r="N541" s="6">
        <v>36</v>
      </c>
      <c r="O541" s="6">
        <v>2</v>
      </c>
    </row>
    <row r="542" spans="1:15" x14ac:dyDescent="0.2">
      <c r="A542" s="9" t="s">
        <v>1720</v>
      </c>
      <c r="B542" s="6" t="s">
        <v>305</v>
      </c>
      <c r="C542" s="6" t="s">
        <v>306</v>
      </c>
      <c r="D542" s="6" t="s">
        <v>187</v>
      </c>
      <c r="E542" s="12">
        <v>45600</v>
      </c>
      <c r="F542" s="11" t="s">
        <v>1858</v>
      </c>
      <c r="G542" s="13">
        <v>0.7680555555555556</v>
      </c>
      <c r="H542" s="6">
        <v>0</v>
      </c>
      <c r="I542" s="6">
        <v>3577</v>
      </c>
      <c r="J542" s="6">
        <v>2757</v>
      </c>
      <c r="K542" s="6">
        <v>86</v>
      </c>
      <c r="L542" s="6">
        <v>10</v>
      </c>
      <c r="M542" s="6">
        <v>1</v>
      </c>
      <c r="N542" s="6">
        <v>8</v>
      </c>
      <c r="O542" s="6" t="s">
        <v>2575</v>
      </c>
    </row>
    <row r="543" spans="1:15" x14ac:dyDescent="0.2">
      <c r="A543" s="9">
        <v>1.800914587717807E+16</v>
      </c>
      <c r="B543" s="6" t="s">
        <v>753</v>
      </c>
      <c r="C543" s="8" t="s">
        <v>754</v>
      </c>
      <c r="D543" s="6" t="s">
        <v>188</v>
      </c>
      <c r="E543" s="12" t="s">
        <v>2082</v>
      </c>
      <c r="F543" s="11" t="s">
        <v>1862</v>
      </c>
      <c r="G543" s="13" t="s">
        <v>2084</v>
      </c>
      <c r="H543" s="6">
        <v>0</v>
      </c>
      <c r="I543" s="6" t="s">
        <v>2575</v>
      </c>
      <c r="J543" s="6">
        <v>2757</v>
      </c>
      <c r="K543" s="6">
        <v>463</v>
      </c>
      <c r="L543" s="6">
        <v>7</v>
      </c>
      <c r="M543" s="6">
        <v>4</v>
      </c>
      <c r="N543" s="6">
        <v>1</v>
      </c>
      <c r="O543" s="6" t="s">
        <v>2575</v>
      </c>
    </row>
    <row r="544" spans="1:15" x14ac:dyDescent="0.2">
      <c r="A544" s="9">
        <v>1.8326260111141528E+16</v>
      </c>
      <c r="B544" s="6" t="s">
        <v>867</v>
      </c>
      <c r="C544" s="8" t="s">
        <v>868</v>
      </c>
      <c r="D544" s="6" t="s">
        <v>187</v>
      </c>
      <c r="E544" s="12" t="s">
        <v>2166</v>
      </c>
      <c r="F544" s="11" t="s">
        <v>1862</v>
      </c>
      <c r="G544" s="13" t="s">
        <v>2167</v>
      </c>
      <c r="H544" s="6">
        <v>0</v>
      </c>
      <c r="I544" s="6" t="s">
        <v>2575</v>
      </c>
      <c r="J544" s="6">
        <v>2753</v>
      </c>
      <c r="K544" s="6">
        <v>252</v>
      </c>
      <c r="L544" s="6">
        <v>55</v>
      </c>
      <c r="M544" s="6">
        <v>1</v>
      </c>
      <c r="N544" s="6">
        <v>11</v>
      </c>
      <c r="O544" s="6">
        <v>1</v>
      </c>
    </row>
    <row r="545" spans="1:15" x14ac:dyDescent="0.2">
      <c r="A545" s="9" t="s">
        <v>1610</v>
      </c>
      <c r="B545" s="6" t="s">
        <v>46</v>
      </c>
      <c r="C545" s="6" t="s">
        <v>135</v>
      </c>
      <c r="D545" s="6" t="s">
        <v>187</v>
      </c>
      <c r="E545" s="12">
        <v>45715</v>
      </c>
      <c r="F545" s="11" t="s">
        <v>1861</v>
      </c>
      <c r="G545" s="13">
        <v>0.78125</v>
      </c>
      <c r="H545" s="6">
        <v>0</v>
      </c>
      <c r="I545" s="6">
        <v>3510</v>
      </c>
      <c r="J545" s="6">
        <v>2738</v>
      </c>
      <c r="K545" s="6">
        <v>44</v>
      </c>
      <c r="L545" s="6">
        <v>5</v>
      </c>
      <c r="M545" s="6">
        <v>1</v>
      </c>
      <c r="N545" s="6">
        <v>4</v>
      </c>
      <c r="O545" s="6">
        <v>1</v>
      </c>
    </row>
    <row r="546" spans="1:15" x14ac:dyDescent="0.2">
      <c r="A546" s="9">
        <v>1.80358525788487E+16</v>
      </c>
      <c r="B546" s="6" t="s">
        <v>779</v>
      </c>
      <c r="C546" s="8" t="s">
        <v>780</v>
      </c>
      <c r="D546" s="6" t="s">
        <v>187</v>
      </c>
      <c r="E546" s="12" t="s">
        <v>2104</v>
      </c>
      <c r="F546" s="11" t="s">
        <v>1861</v>
      </c>
      <c r="G546" s="13" t="s">
        <v>2105</v>
      </c>
      <c r="H546" s="6">
        <v>0</v>
      </c>
      <c r="I546" s="6" t="s">
        <v>2575</v>
      </c>
      <c r="J546" s="6">
        <v>2738</v>
      </c>
      <c r="K546" s="6">
        <v>186</v>
      </c>
      <c r="L546" s="6">
        <v>56</v>
      </c>
      <c r="M546" s="6">
        <v>0</v>
      </c>
      <c r="N546" s="6">
        <v>13</v>
      </c>
      <c r="O546" s="6">
        <v>12</v>
      </c>
    </row>
    <row r="547" spans="1:15" x14ac:dyDescent="0.2">
      <c r="A547" s="9">
        <v>1.837426478803034E+16</v>
      </c>
      <c r="B547" s="6" t="s">
        <v>1443</v>
      </c>
      <c r="C547" s="8" t="s">
        <v>1444</v>
      </c>
      <c r="D547" s="6" t="s">
        <v>187</v>
      </c>
      <c r="E547" s="12" t="s">
        <v>2508</v>
      </c>
      <c r="F547" s="11" t="s">
        <v>1859</v>
      </c>
      <c r="G547" s="13" t="s">
        <v>2480</v>
      </c>
      <c r="H547" s="6">
        <v>0</v>
      </c>
      <c r="I547" s="6" t="s">
        <v>2575</v>
      </c>
      <c r="J547" s="6">
        <v>2738</v>
      </c>
      <c r="K547" s="6">
        <v>133</v>
      </c>
      <c r="L547" s="6">
        <v>16</v>
      </c>
      <c r="M547" s="6">
        <v>0</v>
      </c>
      <c r="N547" s="6">
        <v>3</v>
      </c>
      <c r="O547" s="6" t="s">
        <v>2575</v>
      </c>
    </row>
    <row r="548" spans="1:15" x14ac:dyDescent="0.2">
      <c r="A548" s="9">
        <v>1.8076797160434528E+16</v>
      </c>
      <c r="B548" s="6" t="s">
        <v>1047</v>
      </c>
      <c r="C548" s="8" t="s">
        <v>1048</v>
      </c>
      <c r="D548" s="6" t="s">
        <v>187</v>
      </c>
      <c r="E548" s="12" t="s">
        <v>2288</v>
      </c>
      <c r="F548" s="11" t="s">
        <v>1863</v>
      </c>
      <c r="G548" s="13" t="s">
        <v>2290</v>
      </c>
      <c r="H548" s="6">
        <v>0</v>
      </c>
      <c r="I548" s="6" t="s">
        <v>2575</v>
      </c>
      <c r="J548" s="6">
        <v>2707</v>
      </c>
      <c r="K548" s="6">
        <v>91</v>
      </c>
      <c r="L548" s="6">
        <v>3</v>
      </c>
      <c r="M548" s="6">
        <v>5</v>
      </c>
      <c r="N548" s="6">
        <v>4</v>
      </c>
      <c r="O548" s="6" t="s">
        <v>2575</v>
      </c>
    </row>
    <row r="549" spans="1:15" x14ac:dyDescent="0.2">
      <c r="A549" s="9">
        <v>1.801155523375335E+16</v>
      </c>
      <c r="B549" s="6" t="s">
        <v>1309</v>
      </c>
      <c r="C549" s="8" t="s">
        <v>1310</v>
      </c>
      <c r="D549" s="6" t="s">
        <v>187</v>
      </c>
      <c r="E549" s="12" t="s">
        <v>2444</v>
      </c>
      <c r="F549" s="11" t="s">
        <v>1858</v>
      </c>
      <c r="G549" s="13" t="s">
        <v>2446</v>
      </c>
      <c r="H549" s="6">
        <v>0</v>
      </c>
      <c r="I549" s="6" t="s">
        <v>2575</v>
      </c>
      <c r="J549" s="6">
        <v>2707</v>
      </c>
      <c r="K549" s="6">
        <v>117</v>
      </c>
      <c r="L549" s="6">
        <v>3</v>
      </c>
      <c r="M549" s="6">
        <v>4</v>
      </c>
      <c r="N549" s="6">
        <v>4</v>
      </c>
      <c r="O549" s="6" t="s">
        <v>2575</v>
      </c>
    </row>
    <row r="550" spans="1:15" x14ac:dyDescent="0.2">
      <c r="A550" s="9">
        <v>1.8433179928037768E+16</v>
      </c>
      <c r="B550" s="6" t="s">
        <v>717</v>
      </c>
      <c r="C550" s="8" t="s">
        <v>718</v>
      </c>
      <c r="D550" s="6" t="s">
        <v>187</v>
      </c>
      <c r="E550" s="12" t="s">
        <v>2056</v>
      </c>
      <c r="F550" s="11" t="s">
        <v>1861</v>
      </c>
      <c r="G550" s="13" t="s">
        <v>2057</v>
      </c>
      <c r="H550" s="6">
        <v>0</v>
      </c>
      <c r="I550" s="6" t="s">
        <v>2575</v>
      </c>
      <c r="J550" s="6">
        <v>2674</v>
      </c>
      <c r="K550" s="6">
        <v>235</v>
      </c>
      <c r="L550" s="6">
        <v>9</v>
      </c>
      <c r="M550" s="6">
        <v>0</v>
      </c>
      <c r="N550" s="6">
        <v>7</v>
      </c>
      <c r="O550" s="6">
        <v>1</v>
      </c>
    </row>
    <row r="551" spans="1:15" x14ac:dyDescent="0.2">
      <c r="A551" s="9" t="s">
        <v>1599</v>
      </c>
      <c r="B551" s="6" t="s">
        <v>35</v>
      </c>
      <c r="C551" s="6" t="s">
        <v>124</v>
      </c>
      <c r="D551" s="6" t="s">
        <v>189</v>
      </c>
      <c r="E551" s="12">
        <v>45725</v>
      </c>
      <c r="F551" s="11" t="s">
        <v>1864</v>
      </c>
      <c r="G551" s="13">
        <v>0.85</v>
      </c>
      <c r="H551" s="6">
        <v>69</v>
      </c>
      <c r="I551" s="6">
        <v>3387</v>
      </c>
      <c r="J551" s="6">
        <v>2667</v>
      </c>
      <c r="K551" s="6">
        <v>143</v>
      </c>
      <c r="L551" s="6">
        <v>18</v>
      </c>
      <c r="M551" s="6">
        <v>2</v>
      </c>
      <c r="N551" s="6">
        <v>1</v>
      </c>
      <c r="O551" s="6">
        <v>5</v>
      </c>
    </row>
    <row r="552" spans="1:15" x14ac:dyDescent="0.2">
      <c r="A552" s="9">
        <v>1.80191726572079E+16</v>
      </c>
      <c r="B552" s="6" t="s">
        <v>683</v>
      </c>
      <c r="C552" s="8" t="s">
        <v>684</v>
      </c>
      <c r="D552" s="6" t="s">
        <v>187</v>
      </c>
      <c r="E552" s="12" t="s">
        <v>2032</v>
      </c>
      <c r="F552" s="11" t="s">
        <v>1862</v>
      </c>
      <c r="G552" s="13" t="s">
        <v>2033</v>
      </c>
      <c r="H552" s="6">
        <v>0</v>
      </c>
      <c r="I552" s="6" t="s">
        <v>2575</v>
      </c>
      <c r="J552" s="6">
        <v>2659</v>
      </c>
      <c r="K552" s="6">
        <v>114</v>
      </c>
      <c r="L552" s="6">
        <v>12</v>
      </c>
      <c r="M552" s="6">
        <v>0</v>
      </c>
      <c r="N552" s="6">
        <v>3</v>
      </c>
      <c r="O552" s="6">
        <v>1</v>
      </c>
    </row>
    <row r="553" spans="1:15" x14ac:dyDescent="0.2">
      <c r="A553" s="9">
        <v>1.795328337866989E+16</v>
      </c>
      <c r="B553" s="6" t="s">
        <v>687</v>
      </c>
      <c r="C553" s="8" t="s">
        <v>688</v>
      </c>
      <c r="D553" s="6" t="s">
        <v>187</v>
      </c>
      <c r="E553" s="12" t="s">
        <v>2035</v>
      </c>
      <c r="F553" s="11" t="s">
        <v>1863</v>
      </c>
      <c r="G553" s="13" t="s">
        <v>2036</v>
      </c>
      <c r="H553" s="6">
        <v>0</v>
      </c>
      <c r="I553" s="6" t="s">
        <v>2575</v>
      </c>
      <c r="J553" s="6">
        <v>2656</v>
      </c>
      <c r="K553" s="6">
        <v>48</v>
      </c>
      <c r="L553" s="6">
        <v>10</v>
      </c>
      <c r="M553" s="6">
        <v>12</v>
      </c>
      <c r="N553" s="6">
        <v>7</v>
      </c>
      <c r="O553" s="6" t="s">
        <v>2575</v>
      </c>
    </row>
    <row r="554" spans="1:15" x14ac:dyDescent="0.2">
      <c r="A554" s="9" t="s">
        <v>1736</v>
      </c>
      <c r="B554" s="6" t="s">
        <v>337</v>
      </c>
      <c r="C554" s="6" t="s">
        <v>338</v>
      </c>
      <c r="D554" s="6" t="s">
        <v>187</v>
      </c>
      <c r="E554" s="12">
        <v>45582</v>
      </c>
      <c r="F554" s="11" t="s">
        <v>1861</v>
      </c>
      <c r="G554" s="13">
        <v>0.80555555555555558</v>
      </c>
      <c r="H554" s="6">
        <v>0</v>
      </c>
      <c r="I554" s="6">
        <v>3319</v>
      </c>
      <c r="J554" s="6">
        <v>2641</v>
      </c>
      <c r="K554" s="6">
        <v>42</v>
      </c>
      <c r="L554" s="6">
        <v>10</v>
      </c>
      <c r="M554" s="6">
        <v>0</v>
      </c>
      <c r="N554" s="6">
        <v>0</v>
      </c>
      <c r="O554" s="6" t="s">
        <v>2575</v>
      </c>
    </row>
    <row r="555" spans="1:15" x14ac:dyDescent="0.2">
      <c r="A555" s="9">
        <v>1.795729787966598E+16</v>
      </c>
      <c r="B555" s="6" t="s">
        <v>595</v>
      </c>
      <c r="C555" s="8" t="s">
        <v>596</v>
      </c>
      <c r="D555" s="6" t="s">
        <v>187</v>
      </c>
      <c r="E555" s="12" t="s">
        <v>1965</v>
      </c>
      <c r="F555" s="11" t="s">
        <v>1863</v>
      </c>
      <c r="G555" s="13" t="s">
        <v>1966</v>
      </c>
      <c r="H555" s="6">
        <v>0</v>
      </c>
      <c r="I555" s="6" t="s">
        <v>2575</v>
      </c>
      <c r="J555" s="6">
        <v>2641</v>
      </c>
      <c r="K555" s="6">
        <v>116</v>
      </c>
      <c r="L555" s="6">
        <v>15</v>
      </c>
      <c r="M555" s="6">
        <v>0</v>
      </c>
      <c r="N555" s="6">
        <v>4</v>
      </c>
      <c r="O555" s="6">
        <v>1</v>
      </c>
    </row>
    <row r="556" spans="1:15" x14ac:dyDescent="0.2">
      <c r="A556" s="9">
        <v>1.799965148893305E+16</v>
      </c>
      <c r="B556" s="6" t="s">
        <v>1561</v>
      </c>
      <c r="C556" s="8" t="s">
        <v>1562</v>
      </c>
      <c r="D556" s="6" t="s">
        <v>188</v>
      </c>
      <c r="E556" s="12" t="s">
        <v>2565</v>
      </c>
      <c r="F556" s="11" t="s">
        <v>1864</v>
      </c>
      <c r="G556" s="13" t="s">
        <v>2246</v>
      </c>
      <c r="H556" s="6">
        <v>0</v>
      </c>
      <c r="I556" s="6" t="s">
        <v>2575</v>
      </c>
      <c r="J556" s="6">
        <v>2634</v>
      </c>
      <c r="K556" s="6">
        <v>185</v>
      </c>
      <c r="L556" s="6">
        <v>32</v>
      </c>
      <c r="M556" s="6">
        <v>13</v>
      </c>
      <c r="N556" s="6">
        <v>16</v>
      </c>
      <c r="O556" s="6">
        <v>2</v>
      </c>
    </row>
    <row r="557" spans="1:15" x14ac:dyDescent="0.2">
      <c r="A557" s="9" t="s">
        <v>1581</v>
      </c>
      <c r="B557" s="6" t="s">
        <v>17</v>
      </c>
      <c r="C557" s="6" t="s">
        <v>106</v>
      </c>
      <c r="D557" s="6" t="s">
        <v>189</v>
      </c>
      <c r="E557" s="12">
        <v>45742</v>
      </c>
      <c r="F557" s="11" t="s">
        <v>1862</v>
      </c>
      <c r="G557" s="13">
        <v>0.47708333333333336</v>
      </c>
      <c r="H557" s="6">
        <v>151</v>
      </c>
      <c r="I557" s="6">
        <v>3524</v>
      </c>
      <c r="J557" s="6">
        <v>2623</v>
      </c>
      <c r="K557" s="6">
        <v>192</v>
      </c>
      <c r="L557" s="6">
        <v>40</v>
      </c>
      <c r="M557" s="6">
        <v>6</v>
      </c>
      <c r="N557" s="6">
        <v>15</v>
      </c>
      <c r="O557" s="6">
        <v>2</v>
      </c>
    </row>
    <row r="558" spans="1:15" x14ac:dyDescent="0.2">
      <c r="A558" s="9">
        <v>1.788816965692985E+16</v>
      </c>
      <c r="B558" s="6" t="s">
        <v>1217</v>
      </c>
      <c r="C558" s="8" t="s">
        <v>1218</v>
      </c>
      <c r="D558" s="6" t="s">
        <v>188</v>
      </c>
      <c r="E558" s="12" t="s">
        <v>2390</v>
      </c>
      <c r="F558" s="11" t="s">
        <v>1861</v>
      </c>
      <c r="G558" s="13" t="s">
        <v>2391</v>
      </c>
      <c r="H558" s="6">
        <v>0</v>
      </c>
      <c r="I558" s="6" t="s">
        <v>2575</v>
      </c>
      <c r="J558" s="6">
        <v>2594</v>
      </c>
      <c r="K558" s="6">
        <v>161</v>
      </c>
      <c r="L558" s="6">
        <v>19</v>
      </c>
      <c r="M558" s="6">
        <v>0</v>
      </c>
      <c r="N558" s="6">
        <v>3</v>
      </c>
      <c r="O558" s="6">
        <v>4</v>
      </c>
    </row>
    <row r="559" spans="1:15" x14ac:dyDescent="0.2">
      <c r="A559" s="9" t="s">
        <v>1602</v>
      </c>
      <c r="B559" s="6" t="s">
        <v>38</v>
      </c>
      <c r="C559" s="6" t="s">
        <v>127</v>
      </c>
      <c r="D559" s="6" t="s">
        <v>189</v>
      </c>
      <c r="E559" s="12">
        <v>45723</v>
      </c>
      <c r="F559" s="11" t="s">
        <v>1860</v>
      </c>
      <c r="G559" s="13">
        <v>0.46527777777777779</v>
      </c>
      <c r="H559" s="6">
        <v>54</v>
      </c>
      <c r="I559" s="6">
        <v>3576</v>
      </c>
      <c r="J559" s="6">
        <v>2591</v>
      </c>
      <c r="K559" s="6">
        <v>252</v>
      </c>
      <c r="L559" s="6">
        <v>3</v>
      </c>
      <c r="M559" s="6">
        <v>5</v>
      </c>
      <c r="N559" s="6">
        <v>3</v>
      </c>
      <c r="O559" s="6">
        <v>3</v>
      </c>
    </row>
    <row r="560" spans="1:15" x14ac:dyDescent="0.2">
      <c r="A560" s="9">
        <v>1.790803130986094E+16</v>
      </c>
      <c r="B560" s="6" t="s">
        <v>1051</v>
      </c>
      <c r="C560" s="8" t="s">
        <v>1052</v>
      </c>
      <c r="D560" s="6" t="s">
        <v>187</v>
      </c>
      <c r="E560" s="12" t="s">
        <v>2292</v>
      </c>
      <c r="F560" s="11" t="s">
        <v>1858</v>
      </c>
      <c r="G560" s="13" t="s">
        <v>2293</v>
      </c>
      <c r="H560" s="6">
        <v>0</v>
      </c>
      <c r="I560" s="6" t="s">
        <v>2575</v>
      </c>
      <c r="J560" s="6">
        <v>2591</v>
      </c>
      <c r="K560" s="6">
        <v>137</v>
      </c>
      <c r="L560" s="6">
        <v>19</v>
      </c>
      <c r="M560" s="6">
        <v>2</v>
      </c>
      <c r="N560" s="6">
        <v>10</v>
      </c>
      <c r="O560" s="6">
        <v>7</v>
      </c>
    </row>
    <row r="561" spans="1:15" x14ac:dyDescent="0.2">
      <c r="A561" s="9">
        <v>1.8339095488187008E+16</v>
      </c>
      <c r="B561" s="6" t="s">
        <v>655</v>
      </c>
      <c r="C561" s="8" t="s">
        <v>656</v>
      </c>
      <c r="D561" s="6" t="s">
        <v>187</v>
      </c>
      <c r="E561" s="12" t="s">
        <v>2012</v>
      </c>
      <c r="F561" s="11" t="s">
        <v>1860</v>
      </c>
      <c r="G561" s="13" t="s">
        <v>2013</v>
      </c>
      <c r="H561" s="6">
        <v>0</v>
      </c>
      <c r="I561" s="6" t="s">
        <v>2575</v>
      </c>
      <c r="J561" s="6">
        <v>2591</v>
      </c>
      <c r="K561" s="6">
        <v>169</v>
      </c>
      <c r="L561" s="6">
        <v>7</v>
      </c>
      <c r="M561" s="6">
        <v>0</v>
      </c>
      <c r="N561" s="6">
        <v>11</v>
      </c>
      <c r="O561" s="6" t="s">
        <v>2575</v>
      </c>
    </row>
    <row r="562" spans="1:15" x14ac:dyDescent="0.2">
      <c r="A562" s="9">
        <v>1.78865918429021E+16</v>
      </c>
      <c r="B562" s="6" t="s">
        <v>1423</v>
      </c>
      <c r="C562" s="8" t="s">
        <v>1424</v>
      </c>
      <c r="D562" s="6" t="s">
        <v>187</v>
      </c>
      <c r="E562" s="12" t="s">
        <v>2498</v>
      </c>
      <c r="F562" s="11" t="s">
        <v>1860</v>
      </c>
      <c r="G562" s="13" t="s">
        <v>2031</v>
      </c>
      <c r="H562" s="6">
        <v>0</v>
      </c>
      <c r="I562" s="6" t="s">
        <v>2575</v>
      </c>
      <c r="J562" s="6">
        <v>2584</v>
      </c>
      <c r="K562" s="6">
        <v>153</v>
      </c>
      <c r="L562" s="6">
        <v>3</v>
      </c>
      <c r="M562" s="6">
        <v>2</v>
      </c>
      <c r="N562" s="6">
        <v>4</v>
      </c>
      <c r="O562" s="6" t="s">
        <v>2575</v>
      </c>
    </row>
    <row r="563" spans="1:15" x14ac:dyDescent="0.2">
      <c r="A563" s="9">
        <v>1.791635930371318E+16</v>
      </c>
      <c r="B563" s="6" t="s">
        <v>1345</v>
      </c>
      <c r="C563" s="8" t="s">
        <v>1346</v>
      </c>
      <c r="D563" s="6" t="s">
        <v>187</v>
      </c>
      <c r="E563" s="12" t="s">
        <v>2463</v>
      </c>
      <c r="F563" s="11" t="s">
        <v>1862</v>
      </c>
      <c r="G563" s="13" t="s">
        <v>2193</v>
      </c>
      <c r="H563" s="6">
        <v>0</v>
      </c>
      <c r="I563" s="6" t="s">
        <v>2575</v>
      </c>
      <c r="J563" s="6">
        <v>2577</v>
      </c>
      <c r="K563" s="6">
        <v>325</v>
      </c>
      <c r="L563" s="6">
        <v>33</v>
      </c>
      <c r="M563" s="6">
        <v>6</v>
      </c>
      <c r="N563" s="6">
        <v>6</v>
      </c>
      <c r="O563" s="6">
        <v>2</v>
      </c>
    </row>
    <row r="564" spans="1:15" x14ac:dyDescent="0.2">
      <c r="A564" s="9">
        <v>1.799522707717479E+16</v>
      </c>
      <c r="B564" s="6" t="s">
        <v>1049</v>
      </c>
      <c r="C564" s="8" t="s">
        <v>1050</v>
      </c>
      <c r="D564" s="6" t="s">
        <v>187</v>
      </c>
      <c r="E564" s="12" t="s">
        <v>2288</v>
      </c>
      <c r="F564" s="11" t="s">
        <v>1863</v>
      </c>
      <c r="G564" s="13" t="s">
        <v>2291</v>
      </c>
      <c r="H564" s="6">
        <v>0</v>
      </c>
      <c r="I564" s="6" t="s">
        <v>2575</v>
      </c>
      <c r="J564" s="6">
        <v>2563</v>
      </c>
      <c r="K564" s="6">
        <v>78</v>
      </c>
      <c r="L564" s="6">
        <v>8</v>
      </c>
      <c r="M564" s="6">
        <v>2</v>
      </c>
      <c r="N564" s="6">
        <v>0</v>
      </c>
      <c r="O564" s="6" t="s">
        <v>2575</v>
      </c>
    </row>
    <row r="565" spans="1:15" x14ac:dyDescent="0.2">
      <c r="A565" s="9" t="s">
        <v>1633</v>
      </c>
      <c r="B565" s="6" t="s">
        <v>69</v>
      </c>
      <c r="C565" s="6" t="s">
        <v>158</v>
      </c>
      <c r="D565" s="6" t="s">
        <v>187</v>
      </c>
      <c r="E565" s="12">
        <v>45694</v>
      </c>
      <c r="F565" s="11" t="s">
        <v>1861</v>
      </c>
      <c r="G565" s="13">
        <v>0.78125</v>
      </c>
      <c r="H565" s="6">
        <v>0</v>
      </c>
      <c r="I565" s="6">
        <v>3305</v>
      </c>
      <c r="J565" s="6">
        <v>2559</v>
      </c>
      <c r="K565" s="6">
        <v>48</v>
      </c>
      <c r="L565" s="6">
        <v>2</v>
      </c>
      <c r="M565" s="6">
        <v>1</v>
      </c>
      <c r="N565" s="6">
        <v>2</v>
      </c>
      <c r="O565" s="6" t="s">
        <v>2575</v>
      </c>
    </row>
    <row r="566" spans="1:15" x14ac:dyDescent="0.2">
      <c r="A566" s="9">
        <v>1.78832029470266E+16</v>
      </c>
      <c r="B566" s="6" t="s">
        <v>761</v>
      </c>
      <c r="C566" s="8" t="s">
        <v>762</v>
      </c>
      <c r="D566" s="6" t="s">
        <v>187</v>
      </c>
      <c r="E566" s="12" t="s">
        <v>2091</v>
      </c>
      <c r="F566" s="11" t="s">
        <v>1861</v>
      </c>
      <c r="G566" s="13" t="s">
        <v>1984</v>
      </c>
      <c r="H566" s="6">
        <v>0</v>
      </c>
      <c r="I566" s="6" t="s">
        <v>2575</v>
      </c>
      <c r="J566" s="6">
        <v>2556</v>
      </c>
      <c r="K566" s="6">
        <v>152</v>
      </c>
      <c r="L566" s="6">
        <v>44</v>
      </c>
      <c r="M566" s="6">
        <v>3</v>
      </c>
      <c r="N566" s="6">
        <v>3</v>
      </c>
      <c r="O566" s="6">
        <v>3</v>
      </c>
    </row>
    <row r="567" spans="1:15" x14ac:dyDescent="0.2">
      <c r="A567" s="9">
        <v>1.801632120513756E+16</v>
      </c>
      <c r="B567" s="6" t="s">
        <v>849</v>
      </c>
      <c r="C567" s="8" t="s">
        <v>850</v>
      </c>
      <c r="D567" s="6" t="s">
        <v>187</v>
      </c>
      <c r="E567" s="12" t="s">
        <v>2157</v>
      </c>
      <c r="F567" s="11" t="s">
        <v>1862</v>
      </c>
      <c r="G567" s="13" t="s">
        <v>2076</v>
      </c>
      <c r="H567" s="6">
        <v>0</v>
      </c>
      <c r="I567" s="6" t="s">
        <v>2575</v>
      </c>
      <c r="J567" s="6">
        <v>2536</v>
      </c>
      <c r="K567" s="6">
        <v>157</v>
      </c>
      <c r="L567" s="6">
        <v>4</v>
      </c>
      <c r="M567" s="6">
        <v>3</v>
      </c>
      <c r="N567" s="6">
        <v>1</v>
      </c>
      <c r="O567" s="6">
        <v>1</v>
      </c>
    </row>
    <row r="568" spans="1:15" x14ac:dyDescent="0.2">
      <c r="A568" s="9" t="s">
        <v>1656</v>
      </c>
      <c r="B568" s="6" t="s">
        <v>92</v>
      </c>
      <c r="C568" s="6" t="s">
        <v>181</v>
      </c>
      <c r="D568" s="6" t="s">
        <v>187</v>
      </c>
      <c r="E568" s="12">
        <v>45671</v>
      </c>
      <c r="F568" s="11" t="s">
        <v>1863</v>
      </c>
      <c r="G568" s="13">
        <v>0.76041666666666663</v>
      </c>
      <c r="H568" s="6">
        <v>0</v>
      </c>
      <c r="I568" s="6">
        <v>3037</v>
      </c>
      <c r="J568" s="6">
        <v>2535</v>
      </c>
      <c r="K568" s="6">
        <v>36</v>
      </c>
      <c r="L568" s="6">
        <v>4</v>
      </c>
      <c r="M568" s="6">
        <v>0</v>
      </c>
      <c r="N568" s="6">
        <v>2</v>
      </c>
      <c r="O568" s="6" t="s">
        <v>2575</v>
      </c>
    </row>
    <row r="569" spans="1:15" x14ac:dyDescent="0.2">
      <c r="A569" s="9" t="s">
        <v>1715</v>
      </c>
      <c r="B569" s="6" t="s">
        <v>295</v>
      </c>
      <c r="C569" s="6" t="s">
        <v>296</v>
      </c>
      <c r="D569" s="6" t="s">
        <v>187</v>
      </c>
      <c r="E569" s="12">
        <v>45603</v>
      </c>
      <c r="F569" s="11" t="s">
        <v>1861</v>
      </c>
      <c r="G569" s="13">
        <v>0.34861111111111109</v>
      </c>
      <c r="H569" s="6">
        <v>0</v>
      </c>
      <c r="I569" s="6">
        <v>3343</v>
      </c>
      <c r="J569" s="6">
        <v>2525</v>
      </c>
      <c r="K569" s="6">
        <v>71</v>
      </c>
      <c r="L569" s="6">
        <v>19</v>
      </c>
      <c r="M569" s="6">
        <v>6</v>
      </c>
      <c r="N569" s="6">
        <v>1</v>
      </c>
      <c r="O569" s="6" t="s">
        <v>2575</v>
      </c>
    </row>
    <row r="570" spans="1:15" x14ac:dyDescent="0.2">
      <c r="A570" s="9">
        <v>1.799266211010832E+16</v>
      </c>
      <c r="B570" s="6" t="s">
        <v>1251</v>
      </c>
      <c r="C570" s="8" t="s">
        <v>1252</v>
      </c>
      <c r="D570" s="6" t="s">
        <v>187</v>
      </c>
      <c r="E570" s="12" t="s">
        <v>2412</v>
      </c>
      <c r="F570" s="11" t="s">
        <v>1864</v>
      </c>
      <c r="G570" s="13" t="s">
        <v>1980</v>
      </c>
      <c r="H570" s="6">
        <v>0</v>
      </c>
      <c r="I570" s="6" t="s">
        <v>2575</v>
      </c>
      <c r="J570" s="6">
        <v>2514</v>
      </c>
      <c r="K570" s="6">
        <v>118</v>
      </c>
      <c r="L570" s="6">
        <v>29</v>
      </c>
      <c r="M570" s="6">
        <v>0</v>
      </c>
      <c r="N570" s="6">
        <v>8</v>
      </c>
      <c r="O570" s="6">
        <v>2</v>
      </c>
    </row>
    <row r="571" spans="1:15" x14ac:dyDescent="0.2">
      <c r="A571" s="9">
        <v>1.801282766025104E+16</v>
      </c>
      <c r="B571" s="6" t="s">
        <v>831</v>
      </c>
      <c r="C571" s="8" t="s">
        <v>832</v>
      </c>
      <c r="D571" s="6" t="s">
        <v>187</v>
      </c>
      <c r="E571" s="12" t="s">
        <v>2143</v>
      </c>
      <c r="F571" s="11" t="s">
        <v>1858</v>
      </c>
      <c r="G571" s="13" t="s">
        <v>2144</v>
      </c>
      <c r="H571" s="6">
        <v>0</v>
      </c>
      <c r="I571" s="6" t="s">
        <v>2575</v>
      </c>
      <c r="J571" s="6">
        <v>2514</v>
      </c>
      <c r="K571" s="6">
        <v>285</v>
      </c>
      <c r="L571" s="6">
        <v>22</v>
      </c>
      <c r="M571" s="6">
        <v>0</v>
      </c>
      <c r="N571" s="6">
        <v>14</v>
      </c>
      <c r="O571" s="6" t="s">
        <v>2575</v>
      </c>
    </row>
    <row r="572" spans="1:15" x14ac:dyDescent="0.2">
      <c r="A572" s="9">
        <v>1.82629425792124E+16</v>
      </c>
      <c r="B572" s="6" t="s">
        <v>685</v>
      </c>
      <c r="C572" s="8" t="s">
        <v>686</v>
      </c>
      <c r="D572" s="6" t="s">
        <v>187</v>
      </c>
      <c r="E572" s="12" t="s">
        <v>2032</v>
      </c>
      <c r="F572" s="11" t="s">
        <v>1862</v>
      </c>
      <c r="G572" s="13" t="s">
        <v>2034</v>
      </c>
      <c r="H572" s="6">
        <v>0</v>
      </c>
      <c r="I572" s="6" t="s">
        <v>2575</v>
      </c>
      <c r="J572" s="6">
        <v>2514</v>
      </c>
      <c r="K572" s="6">
        <v>167</v>
      </c>
      <c r="L572" s="6">
        <v>47</v>
      </c>
      <c r="M572" s="6">
        <v>0</v>
      </c>
      <c r="N572" s="6">
        <v>14</v>
      </c>
      <c r="O572" s="6">
        <v>2</v>
      </c>
    </row>
    <row r="573" spans="1:15" x14ac:dyDescent="0.2">
      <c r="A573" s="9">
        <v>1.8020887906807368E+16</v>
      </c>
      <c r="B573" s="6" t="s">
        <v>1097</v>
      </c>
      <c r="C573" s="8" t="s">
        <v>1098</v>
      </c>
      <c r="D573" s="6" t="s">
        <v>188</v>
      </c>
      <c r="E573" s="12" t="s">
        <v>2320</v>
      </c>
      <c r="F573" s="11" t="s">
        <v>1860</v>
      </c>
      <c r="G573" s="13" t="s">
        <v>2322</v>
      </c>
      <c r="H573" s="6">
        <v>0</v>
      </c>
      <c r="I573" s="6" t="s">
        <v>2575</v>
      </c>
      <c r="J573" s="6">
        <v>2511</v>
      </c>
      <c r="K573" s="6">
        <v>193</v>
      </c>
      <c r="L573" s="6">
        <v>16</v>
      </c>
      <c r="M573" s="6">
        <v>1</v>
      </c>
      <c r="N573" s="6">
        <v>17</v>
      </c>
      <c r="O573" s="6">
        <v>1</v>
      </c>
    </row>
    <row r="574" spans="1:15" x14ac:dyDescent="0.2">
      <c r="A574" s="9">
        <v>1.799408528615148E+16</v>
      </c>
      <c r="B574" s="6" t="s">
        <v>1133</v>
      </c>
      <c r="C574" s="8" t="s">
        <v>1134</v>
      </c>
      <c r="D574" s="6" t="s">
        <v>187</v>
      </c>
      <c r="E574" s="12" t="s">
        <v>2341</v>
      </c>
      <c r="F574" s="11" t="s">
        <v>1859</v>
      </c>
      <c r="G574" s="13" t="s">
        <v>2343</v>
      </c>
      <c r="H574" s="6">
        <v>0</v>
      </c>
      <c r="I574" s="6" t="s">
        <v>2575</v>
      </c>
      <c r="J574" s="6">
        <v>2492</v>
      </c>
      <c r="K574" s="6">
        <v>119</v>
      </c>
      <c r="L574" s="6">
        <v>7</v>
      </c>
      <c r="M574" s="6">
        <v>2</v>
      </c>
      <c r="N574" s="6">
        <v>4</v>
      </c>
      <c r="O574" s="6">
        <v>1</v>
      </c>
    </row>
    <row r="575" spans="1:15" x14ac:dyDescent="0.2">
      <c r="A575" s="9">
        <v>1.811169216737444E+16</v>
      </c>
      <c r="B575" s="6" t="s">
        <v>749</v>
      </c>
      <c r="C575" s="8" t="s">
        <v>750</v>
      </c>
      <c r="D575" s="6" t="s">
        <v>188</v>
      </c>
      <c r="E575" s="12" t="s">
        <v>2079</v>
      </c>
      <c r="F575" s="11" t="s">
        <v>1860</v>
      </c>
      <c r="G575" s="13" t="s">
        <v>2081</v>
      </c>
      <c r="H575" s="6">
        <v>0</v>
      </c>
      <c r="I575" s="6" t="s">
        <v>2575</v>
      </c>
      <c r="J575" s="6">
        <v>2491</v>
      </c>
      <c r="K575" s="6">
        <v>410</v>
      </c>
      <c r="L575" s="6">
        <v>35</v>
      </c>
      <c r="M575" s="6">
        <v>6</v>
      </c>
      <c r="N575" s="6">
        <v>5</v>
      </c>
      <c r="O575" s="6">
        <v>1</v>
      </c>
    </row>
    <row r="576" spans="1:15" x14ac:dyDescent="0.2">
      <c r="A576" s="9">
        <v>1.797306385461181E+16</v>
      </c>
      <c r="B576" s="6" t="s">
        <v>1277</v>
      </c>
      <c r="C576" s="8" t="s">
        <v>1278</v>
      </c>
      <c r="D576" s="6" t="s">
        <v>187</v>
      </c>
      <c r="E576" s="12" t="s">
        <v>2426</v>
      </c>
      <c r="F576" s="11" t="s">
        <v>1858</v>
      </c>
      <c r="G576" s="13" t="s">
        <v>2428</v>
      </c>
      <c r="H576" s="6">
        <v>0</v>
      </c>
      <c r="I576" s="6" t="s">
        <v>2575</v>
      </c>
      <c r="J576" s="6">
        <v>2484</v>
      </c>
      <c r="K576" s="6">
        <v>76</v>
      </c>
      <c r="L576" s="6">
        <v>37</v>
      </c>
      <c r="M576" s="6">
        <v>0</v>
      </c>
      <c r="N576" s="6">
        <v>6</v>
      </c>
      <c r="O576" s="6">
        <v>2</v>
      </c>
    </row>
    <row r="577" spans="1:15" x14ac:dyDescent="0.2">
      <c r="A577" s="9">
        <v>1.800604584245921E+16</v>
      </c>
      <c r="B577" s="6" t="s">
        <v>879</v>
      </c>
      <c r="C577" s="8" t="s">
        <v>880</v>
      </c>
      <c r="D577" s="6" t="s">
        <v>187</v>
      </c>
      <c r="E577" s="12" t="s">
        <v>2174</v>
      </c>
      <c r="F577" s="11" t="s">
        <v>1861</v>
      </c>
      <c r="G577" s="13" t="s">
        <v>2176</v>
      </c>
      <c r="H577" s="6">
        <v>0</v>
      </c>
      <c r="I577" s="6" t="s">
        <v>2575</v>
      </c>
      <c r="J577" s="6">
        <v>2467</v>
      </c>
      <c r="K577" s="6">
        <v>92</v>
      </c>
      <c r="L577" s="6">
        <v>27</v>
      </c>
      <c r="M577" s="6">
        <v>6</v>
      </c>
      <c r="N577" s="6">
        <v>3</v>
      </c>
      <c r="O577" s="6">
        <v>1</v>
      </c>
    </row>
    <row r="578" spans="1:15" x14ac:dyDescent="0.2">
      <c r="A578" s="9" t="s">
        <v>1851</v>
      </c>
      <c r="B578" s="6" t="s">
        <v>567</v>
      </c>
      <c r="C578" s="6" t="s">
        <v>568</v>
      </c>
      <c r="D578" s="6" t="s">
        <v>187</v>
      </c>
      <c r="E578" s="12">
        <v>45558</v>
      </c>
      <c r="F578" s="11" t="s">
        <v>1858</v>
      </c>
      <c r="G578" s="13">
        <v>0.79652777777777772</v>
      </c>
      <c r="H578" s="6">
        <v>0</v>
      </c>
      <c r="I578" s="6">
        <v>3198</v>
      </c>
      <c r="J578" s="6">
        <v>2447</v>
      </c>
      <c r="K578" s="6">
        <v>244</v>
      </c>
      <c r="L578" s="6">
        <v>10</v>
      </c>
      <c r="M578" s="6">
        <v>5</v>
      </c>
      <c r="N578" s="6">
        <v>6</v>
      </c>
      <c r="O578" s="6">
        <v>2</v>
      </c>
    </row>
    <row r="579" spans="1:15" x14ac:dyDescent="0.2">
      <c r="A579" s="9" t="s">
        <v>1718</v>
      </c>
      <c r="B579" s="6" t="s">
        <v>301</v>
      </c>
      <c r="C579" s="6" t="s">
        <v>302</v>
      </c>
      <c r="D579" s="6" t="s">
        <v>189</v>
      </c>
      <c r="E579" s="12">
        <v>45601</v>
      </c>
      <c r="F579" s="11" t="s">
        <v>1863</v>
      </c>
      <c r="G579" s="13">
        <v>0.76249999999999996</v>
      </c>
      <c r="H579" s="6">
        <v>28</v>
      </c>
      <c r="I579" s="6">
        <v>2925</v>
      </c>
      <c r="J579" s="6">
        <v>2431</v>
      </c>
      <c r="K579" s="6">
        <v>50</v>
      </c>
      <c r="L579" s="6">
        <v>1</v>
      </c>
      <c r="M579" s="6">
        <v>0</v>
      </c>
      <c r="N579" s="6">
        <v>0</v>
      </c>
      <c r="O579" s="6">
        <v>2</v>
      </c>
    </row>
    <row r="580" spans="1:15" x14ac:dyDescent="0.2">
      <c r="A580" s="9">
        <v>1.80319359953347E+16</v>
      </c>
      <c r="B580" s="6" t="s">
        <v>1870</v>
      </c>
      <c r="C580" s="8" t="s">
        <v>1871</v>
      </c>
      <c r="D580" s="6" t="s">
        <v>187</v>
      </c>
      <c r="E580" s="12" t="s">
        <v>1872</v>
      </c>
      <c r="F580" s="11" t="s">
        <v>1861</v>
      </c>
      <c r="G580" s="13">
        <v>0.49375000000000002</v>
      </c>
      <c r="H580" s="6">
        <v>0</v>
      </c>
      <c r="I580" s="6">
        <v>3173</v>
      </c>
      <c r="J580" s="6">
        <v>2424</v>
      </c>
      <c r="K580" s="6">
        <v>21</v>
      </c>
      <c r="L580" s="6">
        <v>2</v>
      </c>
      <c r="M580" s="6">
        <v>0</v>
      </c>
      <c r="N580" s="6">
        <v>0</v>
      </c>
      <c r="O580" s="6" t="s">
        <v>2575</v>
      </c>
    </row>
    <row r="581" spans="1:15" x14ac:dyDescent="0.2">
      <c r="A581" s="9">
        <v>1.786649428810496E+16</v>
      </c>
      <c r="B581" s="6" t="s">
        <v>703</v>
      </c>
      <c r="C581" s="8" t="s">
        <v>704</v>
      </c>
      <c r="D581" s="6" t="s">
        <v>187</v>
      </c>
      <c r="E581" s="12" t="s">
        <v>2047</v>
      </c>
      <c r="F581" s="11" t="s">
        <v>1858</v>
      </c>
      <c r="G581" s="13" t="s">
        <v>2048</v>
      </c>
      <c r="H581" s="6">
        <v>0</v>
      </c>
      <c r="I581" s="6" t="s">
        <v>2575</v>
      </c>
      <c r="J581" s="6">
        <v>2424</v>
      </c>
      <c r="K581" s="6">
        <v>159</v>
      </c>
      <c r="L581" s="6">
        <v>10</v>
      </c>
      <c r="M581" s="6">
        <v>5</v>
      </c>
      <c r="N581" s="6">
        <v>4</v>
      </c>
      <c r="O581" s="6" t="s">
        <v>2575</v>
      </c>
    </row>
    <row r="582" spans="1:15" x14ac:dyDescent="0.2">
      <c r="A582" s="9">
        <v>1.80181420246402E+16</v>
      </c>
      <c r="B582" s="6" t="s">
        <v>1485</v>
      </c>
      <c r="C582" s="8" t="s">
        <v>1486</v>
      </c>
      <c r="D582" s="6" t="s">
        <v>188</v>
      </c>
      <c r="E582" s="12" t="s">
        <v>2526</v>
      </c>
      <c r="F582" s="11" t="s">
        <v>1859</v>
      </c>
      <c r="G582" s="13" t="s">
        <v>2527</v>
      </c>
      <c r="H582" s="6">
        <v>0</v>
      </c>
      <c r="I582" s="6" t="s">
        <v>2575</v>
      </c>
      <c r="J582" s="6">
        <v>2424</v>
      </c>
      <c r="K582" s="6">
        <v>291</v>
      </c>
      <c r="L582" s="6">
        <v>33</v>
      </c>
      <c r="M582" s="6">
        <v>3</v>
      </c>
      <c r="N582" s="6">
        <v>19</v>
      </c>
      <c r="O582" s="6">
        <v>3</v>
      </c>
    </row>
    <row r="583" spans="1:15" x14ac:dyDescent="0.2">
      <c r="A583" s="9">
        <v>1.797659619520258E+16</v>
      </c>
      <c r="B583" s="6" t="s">
        <v>1517</v>
      </c>
      <c r="C583" s="8" t="s">
        <v>1518</v>
      </c>
      <c r="D583" s="6" t="s">
        <v>187</v>
      </c>
      <c r="E583" s="12" t="s">
        <v>2546</v>
      </c>
      <c r="F583" s="11" t="s">
        <v>1858</v>
      </c>
      <c r="G583" s="13" t="s">
        <v>2410</v>
      </c>
      <c r="H583" s="6">
        <v>0</v>
      </c>
      <c r="I583" s="6" t="s">
        <v>2575</v>
      </c>
      <c r="J583" s="6">
        <v>2421</v>
      </c>
      <c r="K583" s="6">
        <v>107</v>
      </c>
      <c r="L583" s="6">
        <v>16</v>
      </c>
      <c r="M583" s="6">
        <v>1</v>
      </c>
      <c r="N583" s="6">
        <v>18</v>
      </c>
      <c r="O583" s="6" t="s">
        <v>2575</v>
      </c>
    </row>
    <row r="584" spans="1:15" x14ac:dyDescent="0.2">
      <c r="A584" s="9" t="s">
        <v>1807</v>
      </c>
      <c r="B584" s="6" t="s">
        <v>479</v>
      </c>
      <c r="C584" s="6" t="s">
        <v>480</v>
      </c>
      <c r="D584" s="6" t="s">
        <v>187</v>
      </c>
      <c r="E584" s="12">
        <v>45513</v>
      </c>
      <c r="F584" s="11" t="s">
        <v>1860</v>
      </c>
      <c r="G584" s="13">
        <v>0.50763888888888886</v>
      </c>
      <c r="H584" s="6">
        <v>0</v>
      </c>
      <c r="I584" s="6">
        <v>3107</v>
      </c>
      <c r="J584" s="6">
        <v>2414</v>
      </c>
      <c r="K584" s="6">
        <v>197</v>
      </c>
      <c r="L584" s="6">
        <v>4</v>
      </c>
      <c r="M584" s="6">
        <v>1</v>
      </c>
      <c r="N584" s="6">
        <v>2</v>
      </c>
      <c r="O584" s="6" t="s">
        <v>2575</v>
      </c>
    </row>
    <row r="585" spans="1:15" x14ac:dyDescent="0.2">
      <c r="A585" s="9">
        <v>1.808544163644602E+16</v>
      </c>
      <c r="B585" s="6" t="s">
        <v>727</v>
      </c>
      <c r="C585" s="8" t="s">
        <v>728</v>
      </c>
      <c r="D585" s="6" t="s">
        <v>187</v>
      </c>
      <c r="E585" s="12" t="s">
        <v>2064</v>
      </c>
      <c r="F585" s="11" t="s">
        <v>1858</v>
      </c>
      <c r="G585" s="13" t="s">
        <v>2065</v>
      </c>
      <c r="H585" s="6">
        <v>0</v>
      </c>
      <c r="I585" s="6" t="s">
        <v>2575</v>
      </c>
      <c r="J585" s="6">
        <v>2409</v>
      </c>
      <c r="K585" s="6">
        <v>156</v>
      </c>
      <c r="L585" s="6">
        <v>61</v>
      </c>
      <c r="M585" s="6">
        <v>0</v>
      </c>
      <c r="N585" s="6">
        <v>12</v>
      </c>
      <c r="O585" s="6">
        <v>2</v>
      </c>
    </row>
    <row r="586" spans="1:15" x14ac:dyDescent="0.2">
      <c r="A586" s="9">
        <v>1.8046182142442472E+16</v>
      </c>
      <c r="B586" s="6" t="s">
        <v>1465</v>
      </c>
      <c r="C586" s="8" t="s">
        <v>1466</v>
      </c>
      <c r="D586" s="6" t="s">
        <v>187</v>
      </c>
      <c r="E586" s="12" t="s">
        <v>2517</v>
      </c>
      <c r="F586" s="11" t="s">
        <v>1860</v>
      </c>
      <c r="G586" s="13" t="s">
        <v>2518</v>
      </c>
      <c r="H586" s="6">
        <v>0</v>
      </c>
      <c r="I586" s="6" t="s">
        <v>2575</v>
      </c>
      <c r="J586" s="6">
        <v>2398</v>
      </c>
      <c r="K586" s="6">
        <v>96</v>
      </c>
      <c r="L586" s="6">
        <v>5</v>
      </c>
      <c r="M586" s="6">
        <v>0</v>
      </c>
      <c r="N586" s="6">
        <v>4</v>
      </c>
      <c r="O586" s="6">
        <v>1</v>
      </c>
    </row>
    <row r="587" spans="1:15" x14ac:dyDescent="0.2">
      <c r="A587" s="9" t="s">
        <v>1771</v>
      </c>
      <c r="B587" s="6" t="s">
        <v>407</v>
      </c>
      <c r="C587" s="6" t="s">
        <v>408</v>
      </c>
      <c r="D587" s="6" t="s">
        <v>188</v>
      </c>
      <c r="E587" s="12">
        <v>45478</v>
      </c>
      <c r="F587" s="11" t="s">
        <v>1860</v>
      </c>
      <c r="G587" s="13">
        <v>0.80902777777777779</v>
      </c>
      <c r="H587" s="6">
        <v>0</v>
      </c>
      <c r="I587" s="6">
        <v>3744</v>
      </c>
      <c r="J587" s="6">
        <v>2392</v>
      </c>
      <c r="K587" s="6">
        <v>126</v>
      </c>
      <c r="L587" s="6">
        <v>31</v>
      </c>
      <c r="M587" s="6">
        <v>0</v>
      </c>
      <c r="N587" s="6">
        <v>42</v>
      </c>
      <c r="O587" s="6">
        <v>1</v>
      </c>
    </row>
    <row r="588" spans="1:15" x14ac:dyDescent="0.2">
      <c r="A588" s="9">
        <v>1.8284140870149832E+16</v>
      </c>
      <c r="B588" s="6" t="s">
        <v>1259</v>
      </c>
      <c r="C588" s="8" t="s">
        <v>1260</v>
      </c>
      <c r="D588" s="6" t="s">
        <v>188</v>
      </c>
      <c r="E588" s="12" t="s">
        <v>2417</v>
      </c>
      <c r="F588" s="11" t="s">
        <v>1861</v>
      </c>
      <c r="G588" s="13" t="s">
        <v>1977</v>
      </c>
      <c r="H588" s="6">
        <v>0</v>
      </c>
      <c r="I588" s="6" t="s">
        <v>2575</v>
      </c>
      <c r="J588" s="6">
        <v>2392</v>
      </c>
      <c r="K588" s="6">
        <v>203</v>
      </c>
      <c r="L588" s="6">
        <v>20</v>
      </c>
      <c r="M588" s="6">
        <v>1</v>
      </c>
      <c r="N588" s="6">
        <v>14</v>
      </c>
      <c r="O588" s="6">
        <v>2</v>
      </c>
    </row>
    <row r="589" spans="1:15" x14ac:dyDescent="0.2">
      <c r="A589" s="9">
        <v>1.799349016428722E+16</v>
      </c>
      <c r="B589" s="6" t="s">
        <v>1435</v>
      </c>
      <c r="C589" s="8" t="s">
        <v>1436</v>
      </c>
      <c r="D589" s="6" t="s">
        <v>188</v>
      </c>
      <c r="E589" s="12" t="s">
        <v>2503</v>
      </c>
      <c r="F589" s="11" t="s">
        <v>1863</v>
      </c>
      <c r="G589" s="13" t="s">
        <v>2504</v>
      </c>
      <c r="H589" s="6">
        <v>0</v>
      </c>
      <c r="I589" s="6" t="s">
        <v>2575</v>
      </c>
      <c r="J589" s="6">
        <v>2379</v>
      </c>
      <c r="K589" s="6">
        <v>224</v>
      </c>
      <c r="L589" s="6">
        <v>14</v>
      </c>
      <c r="M589" s="6">
        <v>4</v>
      </c>
      <c r="N589" s="6">
        <v>1</v>
      </c>
      <c r="O589" s="6">
        <v>2</v>
      </c>
    </row>
    <row r="590" spans="1:15" x14ac:dyDescent="0.2">
      <c r="A590" s="9" t="s">
        <v>1792</v>
      </c>
      <c r="B590" s="6" t="s">
        <v>449</v>
      </c>
      <c r="C590" s="6" t="s">
        <v>450</v>
      </c>
      <c r="D590" s="6" t="s">
        <v>188</v>
      </c>
      <c r="E590" s="12">
        <v>45499</v>
      </c>
      <c r="F590" s="11" t="s">
        <v>1860</v>
      </c>
      <c r="G590" s="13">
        <v>0.39374999999999999</v>
      </c>
      <c r="H590" s="6">
        <v>0</v>
      </c>
      <c r="I590" s="6">
        <v>4425</v>
      </c>
      <c r="J590" s="6">
        <v>2357</v>
      </c>
      <c r="K590" s="6">
        <v>246</v>
      </c>
      <c r="L590" s="6">
        <v>7</v>
      </c>
      <c r="M590" s="6">
        <v>2</v>
      </c>
      <c r="N590" s="6">
        <v>3</v>
      </c>
      <c r="O590" s="6" t="s">
        <v>2575</v>
      </c>
    </row>
    <row r="591" spans="1:15" x14ac:dyDescent="0.2">
      <c r="A591" s="9">
        <v>1.801578469680322E+16</v>
      </c>
      <c r="B591" s="6" t="s">
        <v>1101</v>
      </c>
      <c r="C591" s="8" t="s">
        <v>1102</v>
      </c>
      <c r="D591" s="6" t="s">
        <v>187</v>
      </c>
      <c r="E591" s="12" t="s">
        <v>2323</v>
      </c>
      <c r="F591" s="11" t="s">
        <v>1861</v>
      </c>
      <c r="G591" s="13" t="s">
        <v>2325</v>
      </c>
      <c r="H591" s="6">
        <v>0</v>
      </c>
      <c r="I591" s="6" t="s">
        <v>2575</v>
      </c>
      <c r="J591" s="6">
        <v>2338</v>
      </c>
      <c r="K591" s="6">
        <v>72</v>
      </c>
      <c r="L591" s="6">
        <v>2</v>
      </c>
      <c r="M591" s="6">
        <v>1</v>
      </c>
      <c r="N591" s="6">
        <v>4</v>
      </c>
      <c r="O591" s="6">
        <v>1</v>
      </c>
    </row>
    <row r="592" spans="1:15" x14ac:dyDescent="0.2">
      <c r="A592" s="9" t="s">
        <v>1618</v>
      </c>
      <c r="B592" s="6" t="s">
        <v>54</v>
      </c>
      <c r="C592" s="6" t="s">
        <v>143</v>
      </c>
      <c r="D592" s="6" t="s">
        <v>188</v>
      </c>
      <c r="E592" s="12">
        <v>45709</v>
      </c>
      <c r="F592" s="11" t="s">
        <v>1860</v>
      </c>
      <c r="G592" s="13">
        <v>0.75902777777777775</v>
      </c>
      <c r="H592" s="6">
        <v>0</v>
      </c>
      <c r="I592" s="6">
        <v>3765</v>
      </c>
      <c r="J592" s="6">
        <v>2332</v>
      </c>
      <c r="K592" s="6">
        <v>56</v>
      </c>
      <c r="L592" s="6">
        <v>33</v>
      </c>
      <c r="M592" s="6">
        <v>0</v>
      </c>
      <c r="N592" s="6">
        <v>0</v>
      </c>
      <c r="O592" s="6" t="s">
        <v>2575</v>
      </c>
    </row>
    <row r="593" spans="1:15" x14ac:dyDescent="0.2">
      <c r="A593" s="9">
        <v>1.8085516138390872E+16</v>
      </c>
      <c r="B593" s="6" t="s">
        <v>1187</v>
      </c>
      <c r="C593" s="8" t="s">
        <v>1188</v>
      </c>
      <c r="D593" s="6" t="s">
        <v>188</v>
      </c>
      <c r="E593" s="12" t="s">
        <v>2372</v>
      </c>
      <c r="F593" s="11" t="s">
        <v>1860</v>
      </c>
      <c r="G593" s="13" t="s">
        <v>2374</v>
      </c>
      <c r="H593" s="6">
        <v>0</v>
      </c>
      <c r="I593" s="6" t="s">
        <v>2575</v>
      </c>
      <c r="J593" s="6">
        <v>2332</v>
      </c>
      <c r="K593" s="6">
        <v>191</v>
      </c>
      <c r="L593" s="6">
        <v>25</v>
      </c>
      <c r="M593" s="6">
        <v>0</v>
      </c>
      <c r="N593" s="6">
        <v>17</v>
      </c>
      <c r="O593" s="6">
        <v>2</v>
      </c>
    </row>
    <row r="594" spans="1:15" x14ac:dyDescent="0.2">
      <c r="A594" s="9">
        <v>1.8325004686112192E+16</v>
      </c>
      <c r="B594" s="6" t="s">
        <v>893</v>
      </c>
      <c r="C594" s="8" t="s">
        <v>894</v>
      </c>
      <c r="D594" s="6" t="s">
        <v>187</v>
      </c>
      <c r="E594" s="12" t="s">
        <v>2184</v>
      </c>
      <c r="F594" s="11" t="s">
        <v>1858</v>
      </c>
      <c r="G594" s="13" t="s">
        <v>2185</v>
      </c>
      <c r="H594" s="6">
        <v>0</v>
      </c>
      <c r="I594" s="6" t="s">
        <v>2575</v>
      </c>
      <c r="J594" s="6">
        <v>2325</v>
      </c>
      <c r="K594" s="6">
        <v>102</v>
      </c>
      <c r="L594" s="6">
        <v>21</v>
      </c>
      <c r="M594" s="6">
        <v>5</v>
      </c>
      <c r="N594" s="6">
        <v>3</v>
      </c>
      <c r="O594" s="6" t="s">
        <v>2575</v>
      </c>
    </row>
    <row r="595" spans="1:15" x14ac:dyDescent="0.2">
      <c r="A595" s="9" t="s">
        <v>1686</v>
      </c>
      <c r="B595" s="6" t="s">
        <v>238</v>
      </c>
      <c r="C595" s="6" t="s">
        <v>239</v>
      </c>
      <c r="D595" s="6" t="s">
        <v>187</v>
      </c>
      <c r="E595" s="12">
        <v>45629</v>
      </c>
      <c r="F595" s="11" t="s">
        <v>1863</v>
      </c>
      <c r="G595" s="13">
        <v>0.77361111111111114</v>
      </c>
      <c r="H595" s="6">
        <v>0</v>
      </c>
      <c r="I595" s="6">
        <v>3241</v>
      </c>
      <c r="J595" s="6">
        <v>2322</v>
      </c>
      <c r="K595" s="6">
        <v>72</v>
      </c>
      <c r="L595" s="6">
        <v>2</v>
      </c>
      <c r="M595" s="6">
        <v>0</v>
      </c>
      <c r="N595" s="6">
        <v>5</v>
      </c>
      <c r="O595" s="6">
        <v>2</v>
      </c>
    </row>
    <row r="596" spans="1:15" x14ac:dyDescent="0.2">
      <c r="A596" s="9">
        <v>1.8018044605731808E+16</v>
      </c>
      <c r="B596" s="6" t="s">
        <v>1421</v>
      </c>
      <c r="C596" s="8" t="s">
        <v>1422</v>
      </c>
      <c r="D596" s="6" t="s">
        <v>188</v>
      </c>
      <c r="E596" s="12" t="s">
        <v>2498</v>
      </c>
      <c r="F596" s="11" t="s">
        <v>1860</v>
      </c>
      <c r="G596" s="13" t="s">
        <v>1991</v>
      </c>
      <c r="H596" s="6">
        <v>0</v>
      </c>
      <c r="I596" s="6" t="s">
        <v>2575</v>
      </c>
      <c r="J596" s="6">
        <v>2322</v>
      </c>
      <c r="K596" s="6">
        <v>238</v>
      </c>
      <c r="L596" s="6">
        <v>16</v>
      </c>
      <c r="M596" s="6">
        <v>5</v>
      </c>
      <c r="N596" s="6">
        <v>2</v>
      </c>
      <c r="O596" s="6">
        <v>2</v>
      </c>
    </row>
    <row r="597" spans="1:15" x14ac:dyDescent="0.2">
      <c r="A597" s="9">
        <v>1.786169626200356E+16</v>
      </c>
      <c r="B597" s="6" t="s">
        <v>1381</v>
      </c>
      <c r="C597" s="8" t="s">
        <v>1382</v>
      </c>
      <c r="D597" s="6" t="s">
        <v>189</v>
      </c>
      <c r="E597" s="12" t="s">
        <v>2479</v>
      </c>
      <c r="F597" s="11" t="s">
        <v>1860</v>
      </c>
      <c r="G597" s="13" t="s">
        <v>2021</v>
      </c>
      <c r="H597" s="6">
        <v>72</v>
      </c>
      <c r="I597" s="6" t="s">
        <v>2575</v>
      </c>
      <c r="J597" s="6">
        <v>2319</v>
      </c>
      <c r="K597" s="6">
        <v>46</v>
      </c>
      <c r="L597" s="6">
        <v>4</v>
      </c>
      <c r="M597" s="6">
        <v>1</v>
      </c>
      <c r="N597" s="6">
        <v>0</v>
      </c>
      <c r="O597" s="6">
        <v>1</v>
      </c>
    </row>
    <row r="598" spans="1:15" x14ac:dyDescent="0.2">
      <c r="A598" s="9">
        <v>1.791878434479327E+16</v>
      </c>
      <c r="B598" s="6" t="s">
        <v>827</v>
      </c>
      <c r="C598" s="8" t="s">
        <v>828</v>
      </c>
      <c r="D598" s="6" t="s">
        <v>187</v>
      </c>
      <c r="E598" s="12" t="s">
        <v>2140</v>
      </c>
      <c r="F598" s="11" t="s">
        <v>1863</v>
      </c>
      <c r="G598" s="13" t="s">
        <v>2141</v>
      </c>
      <c r="H598" s="6">
        <v>0</v>
      </c>
      <c r="I598" s="6" t="s">
        <v>2575</v>
      </c>
      <c r="J598" s="6">
        <v>2310</v>
      </c>
      <c r="K598" s="6">
        <v>199</v>
      </c>
      <c r="L598" s="6">
        <v>4</v>
      </c>
      <c r="M598" s="6">
        <v>2</v>
      </c>
      <c r="N598" s="6">
        <v>3</v>
      </c>
      <c r="O598" s="6" t="s">
        <v>2575</v>
      </c>
    </row>
    <row r="599" spans="1:15" x14ac:dyDescent="0.2">
      <c r="A599" s="9">
        <v>1.80082792132902E+16</v>
      </c>
      <c r="B599" s="6" t="s">
        <v>609</v>
      </c>
      <c r="C599" s="8" t="s">
        <v>610</v>
      </c>
      <c r="D599" s="6" t="s">
        <v>187</v>
      </c>
      <c r="E599" s="12" t="s">
        <v>1976</v>
      </c>
      <c r="F599" s="11" t="s">
        <v>1863</v>
      </c>
      <c r="G599" s="13" t="s">
        <v>1956</v>
      </c>
      <c r="H599" s="6">
        <v>0</v>
      </c>
      <c r="I599" s="6" t="s">
        <v>2575</v>
      </c>
      <c r="J599" s="6">
        <v>2307</v>
      </c>
      <c r="K599" s="6">
        <v>77</v>
      </c>
      <c r="L599" s="6">
        <v>32</v>
      </c>
      <c r="M599" s="6">
        <v>0</v>
      </c>
      <c r="N599" s="6">
        <v>8</v>
      </c>
      <c r="O599" s="6">
        <v>1</v>
      </c>
    </row>
    <row r="600" spans="1:15" x14ac:dyDescent="0.2">
      <c r="A600" s="9">
        <v>1.800321411789849E+16</v>
      </c>
      <c r="B600" s="6" t="s">
        <v>1491</v>
      </c>
      <c r="C600" s="8" t="s">
        <v>1492</v>
      </c>
      <c r="D600" s="6" t="s">
        <v>188</v>
      </c>
      <c r="E600" s="12" t="s">
        <v>2531</v>
      </c>
      <c r="F600" s="11" t="s">
        <v>1861</v>
      </c>
      <c r="G600" s="13" t="s">
        <v>2306</v>
      </c>
      <c r="H600" s="6">
        <v>0</v>
      </c>
      <c r="I600" s="6" t="s">
        <v>2575</v>
      </c>
      <c r="J600" s="6">
        <v>2307</v>
      </c>
      <c r="K600" s="6">
        <v>61</v>
      </c>
      <c r="L600" s="6">
        <v>7</v>
      </c>
      <c r="M600" s="6">
        <v>0</v>
      </c>
      <c r="N600" s="6">
        <v>2</v>
      </c>
      <c r="O600" s="6" t="s">
        <v>2575</v>
      </c>
    </row>
    <row r="601" spans="1:15" x14ac:dyDescent="0.2">
      <c r="A601" s="9">
        <v>1.8035703730793768E+16</v>
      </c>
      <c r="B601" s="6" t="s">
        <v>901</v>
      </c>
      <c r="C601" s="8" t="s">
        <v>902</v>
      </c>
      <c r="D601" s="6" t="s">
        <v>187</v>
      </c>
      <c r="E601" s="12" t="s">
        <v>2188</v>
      </c>
      <c r="F601" s="11" t="s">
        <v>1861</v>
      </c>
      <c r="G601" s="13" t="s">
        <v>2189</v>
      </c>
      <c r="H601" s="6">
        <v>0</v>
      </c>
      <c r="I601" s="6" t="s">
        <v>2575</v>
      </c>
      <c r="J601" s="6">
        <v>2301</v>
      </c>
      <c r="K601" s="6">
        <v>215</v>
      </c>
      <c r="L601" s="6">
        <v>8</v>
      </c>
      <c r="M601" s="6">
        <v>4</v>
      </c>
      <c r="N601" s="6">
        <v>1</v>
      </c>
      <c r="O601" s="6" t="s">
        <v>2575</v>
      </c>
    </row>
    <row r="602" spans="1:15" x14ac:dyDescent="0.2">
      <c r="A602" s="9">
        <v>1.80564154035822E+16</v>
      </c>
      <c r="B602" s="6" t="s">
        <v>719</v>
      </c>
      <c r="C602" s="8" t="s">
        <v>720</v>
      </c>
      <c r="D602" s="6" t="s">
        <v>188</v>
      </c>
      <c r="E602" s="12" t="s">
        <v>2056</v>
      </c>
      <c r="F602" s="11" t="s">
        <v>1861</v>
      </c>
      <c r="G602" s="13" t="s">
        <v>2058</v>
      </c>
      <c r="H602" s="6">
        <v>0</v>
      </c>
      <c r="I602" s="6" t="s">
        <v>2575</v>
      </c>
      <c r="J602" s="6">
        <v>2294</v>
      </c>
      <c r="K602" s="6">
        <v>93</v>
      </c>
      <c r="L602" s="6">
        <v>71</v>
      </c>
      <c r="M602" s="6">
        <v>0</v>
      </c>
      <c r="N602" s="6">
        <v>10</v>
      </c>
      <c r="O602" s="6" t="s">
        <v>2575</v>
      </c>
    </row>
    <row r="603" spans="1:15" x14ac:dyDescent="0.2">
      <c r="A603" s="9">
        <v>1.797827623731939E+16</v>
      </c>
      <c r="B603" s="6" t="s">
        <v>1339</v>
      </c>
      <c r="C603" s="8" t="s">
        <v>1340</v>
      </c>
      <c r="D603" s="6" t="s">
        <v>188</v>
      </c>
      <c r="E603" s="12" t="s">
        <v>2461</v>
      </c>
      <c r="F603" s="11" t="s">
        <v>1861</v>
      </c>
      <c r="G603" s="13" t="s">
        <v>2462</v>
      </c>
      <c r="H603" s="6">
        <v>0</v>
      </c>
      <c r="I603" s="6" t="s">
        <v>2575</v>
      </c>
      <c r="J603" s="6">
        <v>2291</v>
      </c>
      <c r="K603" s="6">
        <v>103</v>
      </c>
      <c r="L603" s="6">
        <v>8</v>
      </c>
      <c r="M603" s="6">
        <v>6</v>
      </c>
      <c r="N603" s="6">
        <v>17</v>
      </c>
      <c r="O603" s="6" t="s">
        <v>2575</v>
      </c>
    </row>
    <row r="604" spans="1:15" x14ac:dyDescent="0.2">
      <c r="A604" s="9" t="s">
        <v>1574</v>
      </c>
      <c r="B604" s="6" t="s">
        <v>10</v>
      </c>
      <c r="C604" s="6" t="s">
        <v>99</v>
      </c>
      <c r="D604" s="6" t="s">
        <v>187</v>
      </c>
      <c r="E604" s="12">
        <v>45747</v>
      </c>
      <c r="F604" s="11" t="s">
        <v>1858</v>
      </c>
      <c r="G604" s="13">
        <v>0.4236111111111111</v>
      </c>
      <c r="H604" s="6">
        <v>0</v>
      </c>
      <c r="I604" s="6">
        <v>2973</v>
      </c>
      <c r="J604" s="6">
        <v>2288</v>
      </c>
      <c r="K604" s="6">
        <v>26</v>
      </c>
      <c r="L604" s="6">
        <v>0</v>
      </c>
      <c r="M604" s="6">
        <v>3</v>
      </c>
      <c r="N604" s="6">
        <v>2</v>
      </c>
      <c r="O604" s="6" t="s">
        <v>2575</v>
      </c>
    </row>
    <row r="605" spans="1:15" x14ac:dyDescent="0.2">
      <c r="A605" s="9">
        <v>1.799283338354551E+16</v>
      </c>
      <c r="B605" s="6" t="s">
        <v>861</v>
      </c>
      <c r="C605" s="8" t="s">
        <v>862</v>
      </c>
      <c r="D605" s="6" t="s">
        <v>187</v>
      </c>
      <c r="E605" s="12" t="s">
        <v>2164</v>
      </c>
      <c r="F605" s="11" t="s">
        <v>1860</v>
      </c>
      <c r="G605" s="13" t="s">
        <v>2065</v>
      </c>
      <c r="H605" s="6">
        <v>0</v>
      </c>
      <c r="I605" s="6" t="s">
        <v>2575</v>
      </c>
      <c r="J605" s="6">
        <v>2286</v>
      </c>
      <c r="K605" s="6">
        <v>115</v>
      </c>
      <c r="L605" s="6">
        <v>2</v>
      </c>
      <c r="M605" s="6">
        <v>0</v>
      </c>
      <c r="N605" s="6">
        <v>0</v>
      </c>
      <c r="O605" s="6" t="s">
        <v>2575</v>
      </c>
    </row>
    <row r="606" spans="1:15" x14ac:dyDescent="0.2">
      <c r="A606" s="9" t="s">
        <v>1764</v>
      </c>
      <c r="B606" s="6" t="s">
        <v>393</v>
      </c>
      <c r="C606" s="6" t="s">
        <v>394</v>
      </c>
      <c r="D606" s="6" t="s">
        <v>187</v>
      </c>
      <c r="E606" s="12">
        <v>45475</v>
      </c>
      <c r="F606" s="11" t="s">
        <v>1863</v>
      </c>
      <c r="G606" s="13">
        <v>0.41875000000000001</v>
      </c>
      <c r="H606" s="6">
        <v>0</v>
      </c>
      <c r="I606" s="6">
        <v>2956</v>
      </c>
      <c r="J606" s="6">
        <v>2285</v>
      </c>
      <c r="K606" s="6">
        <v>65</v>
      </c>
      <c r="L606" s="6">
        <v>2</v>
      </c>
      <c r="M606" s="6">
        <v>0</v>
      </c>
      <c r="N606" s="6">
        <v>3</v>
      </c>
      <c r="O606" s="6" t="s">
        <v>2575</v>
      </c>
    </row>
    <row r="607" spans="1:15" x14ac:dyDescent="0.2">
      <c r="A607" s="9">
        <v>1.785554130307062E+16</v>
      </c>
      <c r="B607" s="6" t="s">
        <v>1081</v>
      </c>
      <c r="C607" s="8" t="s">
        <v>1082</v>
      </c>
      <c r="D607" s="6" t="s">
        <v>187</v>
      </c>
      <c r="E607" s="12" t="s">
        <v>2309</v>
      </c>
      <c r="F607" s="11" t="s">
        <v>1862</v>
      </c>
      <c r="G607" s="13" t="s">
        <v>2311</v>
      </c>
      <c r="H607" s="6">
        <v>0</v>
      </c>
      <c r="I607" s="6" t="s">
        <v>2575</v>
      </c>
      <c r="J607" s="6">
        <v>2267</v>
      </c>
      <c r="K607" s="6">
        <v>112</v>
      </c>
      <c r="L607" s="6">
        <v>8</v>
      </c>
      <c r="M607" s="6">
        <v>0</v>
      </c>
      <c r="N607" s="6">
        <v>1</v>
      </c>
      <c r="O607" s="6" t="s">
        <v>2575</v>
      </c>
    </row>
    <row r="608" spans="1:15" x14ac:dyDescent="0.2">
      <c r="A608" s="9" t="s">
        <v>1578</v>
      </c>
      <c r="B608" s="6" t="s">
        <v>14</v>
      </c>
      <c r="C608" s="6" t="s">
        <v>103</v>
      </c>
      <c r="D608" s="6" t="s">
        <v>187</v>
      </c>
      <c r="E608" s="12">
        <v>45744</v>
      </c>
      <c r="F608" s="11" t="s">
        <v>1860</v>
      </c>
      <c r="G608" s="13">
        <v>0.3888888888888889</v>
      </c>
      <c r="H608" s="6">
        <v>0</v>
      </c>
      <c r="I608" s="6">
        <v>2916</v>
      </c>
      <c r="J608" s="6">
        <v>2255</v>
      </c>
      <c r="K608" s="6">
        <v>45</v>
      </c>
      <c r="L608" s="6">
        <v>6</v>
      </c>
      <c r="M608" s="6">
        <v>0</v>
      </c>
      <c r="N608" s="6">
        <v>4</v>
      </c>
      <c r="O608" s="6" t="s">
        <v>2575</v>
      </c>
    </row>
    <row r="609" spans="1:15" x14ac:dyDescent="0.2">
      <c r="A609" s="9">
        <v>1.8029995072729632E+16</v>
      </c>
      <c r="B609" s="6" t="s">
        <v>1091</v>
      </c>
      <c r="C609" s="8" t="s">
        <v>1092</v>
      </c>
      <c r="D609" s="6" t="s">
        <v>187</v>
      </c>
      <c r="E609" s="12" t="s">
        <v>2318</v>
      </c>
      <c r="F609" s="11" t="s">
        <v>1859</v>
      </c>
      <c r="G609" s="13" t="s">
        <v>2319</v>
      </c>
      <c r="H609" s="6">
        <v>0</v>
      </c>
      <c r="I609" s="6" t="s">
        <v>2575</v>
      </c>
      <c r="J609" s="6">
        <v>2249</v>
      </c>
      <c r="K609" s="6">
        <v>102</v>
      </c>
      <c r="L609" s="6">
        <v>3</v>
      </c>
      <c r="M609" s="6">
        <v>0</v>
      </c>
      <c r="N609" s="6">
        <v>1</v>
      </c>
      <c r="O609" s="6" t="s">
        <v>2575</v>
      </c>
    </row>
    <row r="610" spans="1:15" x14ac:dyDescent="0.2">
      <c r="A610" s="9">
        <v>1.80396226908703E+16</v>
      </c>
      <c r="B610" s="6" t="s">
        <v>695</v>
      </c>
      <c r="C610" s="8" t="s">
        <v>696</v>
      </c>
      <c r="D610" s="6" t="s">
        <v>187</v>
      </c>
      <c r="E610" s="12" t="s">
        <v>2041</v>
      </c>
      <c r="F610" s="11" t="s">
        <v>1861</v>
      </c>
      <c r="G610" s="13" t="s">
        <v>2009</v>
      </c>
      <c r="H610" s="6">
        <v>0</v>
      </c>
      <c r="I610" s="6" t="s">
        <v>2575</v>
      </c>
      <c r="J610" s="6">
        <v>2246</v>
      </c>
      <c r="K610" s="6">
        <v>155</v>
      </c>
      <c r="L610" s="6">
        <v>8</v>
      </c>
      <c r="M610" s="6">
        <v>3</v>
      </c>
      <c r="N610" s="6">
        <v>0</v>
      </c>
      <c r="O610" s="6">
        <v>1</v>
      </c>
    </row>
    <row r="611" spans="1:15" x14ac:dyDescent="0.2">
      <c r="A611" s="9">
        <v>1.784557758614227E+16</v>
      </c>
      <c r="B611" s="6" t="s">
        <v>909</v>
      </c>
      <c r="C611" s="8" t="s">
        <v>910</v>
      </c>
      <c r="D611" s="6" t="s">
        <v>187</v>
      </c>
      <c r="E611" s="12" t="s">
        <v>2194</v>
      </c>
      <c r="F611" s="11" t="s">
        <v>1860</v>
      </c>
      <c r="G611" s="13" t="s">
        <v>2195</v>
      </c>
      <c r="H611" s="6">
        <v>0</v>
      </c>
      <c r="I611" s="6" t="s">
        <v>2575</v>
      </c>
      <c r="J611" s="6">
        <v>2228</v>
      </c>
      <c r="K611" s="6">
        <v>131</v>
      </c>
      <c r="L611" s="6">
        <v>5</v>
      </c>
      <c r="M611" s="6">
        <v>0</v>
      </c>
      <c r="N611" s="6">
        <v>3</v>
      </c>
      <c r="O611" s="6" t="s">
        <v>2575</v>
      </c>
    </row>
    <row r="612" spans="1:15" x14ac:dyDescent="0.2">
      <c r="A612" s="9">
        <v>1.795320651562588E+16</v>
      </c>
      <c r="B612" s="6" t="s">
        <v>945</v>
      </c>
      <c r="C612" s="8" t="s">
        <v>946</v>
      </c>
      <c r="D612" s="6" t="s">
        <v>188</v>
      </c>
      <c r="E612" s="12" t="s">
        <v>2219</v>
      </c>
      <c r="F612" s="11" t="s">
        <v>1860</v>
      </c>
      <c r="G612" s="13" t="s">
        <v>2220</v>
      </c>
      <c r="H612" s="6">
        <v>0</v>
      </c>
      <c r="I612" s="6" t="s">
        <v>2575</v>
      </c>
      <c r="J612" s="6">
        <v>2225</v>
      </c>
      <c r="K612" s="6">
        <v>145</v>
      </c>
      <c r="L612" s="6">
        <v>5</v>
      </c>
      <c r="M612" s="6">
        <v>3</v>
      </c>
      <c r="N612" s="6">
        <v>1</v>
      </c>
      <c r="O612" s="6" t="s">
        <v>2575</v>
      </c>
    </row>
    <row r="613" spans="1:15" x14ac:dyDescent="0.2">
      <c r="A613" s="9">
        <v>1.787731184086608E+16</v>
      </c>
      <c r="B613" s="6" t="s">
        <v>1571</v>
      </c>
      <c r="C613" s="8" t="s">
        <v>1572</v>
      </c>
      <c r="D613" s="6" t="s">
        <v>188</v>
      </c>
      <c r="E613" s="12" t="s">
        <v>2571</v>
      </c>
      <c r="F613" s="11" t="s">
        <v>1864</v>
      </c>
      <c r="G613" s="13" t="s">
        <v>2572</v>
      </c>
      <c r="H613" s="6">
        <v>0</v>
      </c>
      <c r="I613" s="6" t="s">
        <v>2575</v>
      </c>
      <c r="J613" s="6">
        <v>2210</v>
      </c>
      <c r="K613" s="6">
        <v>64</v>
      </c>
      <c r="L613" s="6">
        <v>3</v>
      </c>
      <c r="M613" s="6">
        <v>5</v>
      </c>
      <c r="N613" s="6">
        <v>6</v>
      </c>
      <c r="O613" s="6">
        <v>3</v>
      </c>
    </row>
    <row r="614" spans="1:15" x14ac:dyDescent="0.2">
      <c r="A614" s="9">
        <v>1.799346792211657E+16</v>
      </c>
      <c r="B614" s="6" t="s">
        <v>1483</v>
      </c>
      <c r="C614" s="8" t="s">
        <v>1484</v>
      </c>
      <c r="D614" s="6" t="s">
        <v>187</v>
      </c>
      <c r="E614" s="12" t="s">
        <v>2525</v>
      </c>
      <c r="F614" s="11" t="s">
        <v>1858</v>
      </c>
      <c r="G614" s="13" t="s">
        <v>1989</v>
      </c>
      <c r="H614" s="6">
        <v>0</v>
      </c>
      <c r="I614" s="6" t="s">
        <v>2575</v>
      </c>
      <c r="J614" s="6">
        <v>2190</v>
      </c>
      <c r="K614" s="6">
        <v>134</v>
      </c>
      <c r="L614" s="6">
        <v>14</v>
      </c>
      <c r="M614" s="6">
        <v>2</v>
      </c>
      <c r="N614" s="6">
        <v>1</v>
      </c>
      <c r="O614" s="6" t="s">
        <v>2575</v>
      </c>
    </row>
    <row r="615" spans="1:15" x14ac:dyDescent="0.2">
      <c r="A615" s="9">
        <v>1.798383796758223E+16</v>
      </c>
      <c r="B615" s="6" t="s">
        <v>1141</v>
      </c>
      <c r="C615" s="8" t="s">
        <v>1142</v>
      </c>
      <c r="D615" s="6" t="s">
        <v>188</v>
      </c>
      <c r="E615" s="12" t="s">
        <v>2347</v>
      </c>
      <c r="F615" s="11" t="s">
        <v>1861</v>
      </c>
      <c r="G615" s="13" t="s">
        <v>2348</v>
      </c>
      <c r="H615" s="6">
        <v>0</v>
      </c>
      <c r="I615" s="6" t="s">
        <v>2575</v>
      </c>
      <c r="J615" s="6">
        <v>2184</v>
      </c>
      <c r="K615" s="6">
        <v>294</v>
      </c>
      <c r="L615" s="6">
        <v>52</v>
      </c>
      <c r="M615" s="6">
        <v>11</v>
      </c>
      <c r="N615" s="6">
        <v>12</v>
      </c>
      <c r="O615" s="6">
        <v>2</v>
      </c>
    </row>
    <row r="616" spans="1:15" x14ac:dyDescent="0.2">
      <c r="A616" s="9">
        <v>1.793105652576764E+16</v>
      </c>
      <c r="B616" s="6" t="s">
        <v>1241</v>
      </c>
      <c r="C616" s="8" t="s">
        <v>1242</v>
      </c>
      <c r="D616" s="6" t="s">
        <v>187</v>
      </c>
      <c r="E616" s="12" t="s">
        <v>2250</v>
      </c>
      <c r="F616" s="11" t="s">
        <v>1862</v>
      </c>
      <c r="G616" s="13" t="s">
        <v>2406</v>
      </c>
      <c r="H616" s="6">
        <v>0</v>
      </c>
      <c r="I616" s="6" t="s">
        <v>2575</v>
      </c>
      <c r="J616" s="6">
        <v>2172</v>
      </c>
      <c r="K616" s="6">
        <v>126</v>
      </c>
      <c r="L616" s="6">
        <v>5</v>
      </c>
      <c r="M616" s="6">
        <v>0</v>
      </c>
      <c r="N616" s="6">
        <v>5</v>
      </c>
      <c r="O616" s="6" t="s">
        <v>2575</v>
      </c>
    </row>
    <row r="617" spans="1:15" x14ac:dyDescent="0.2">
      <c r="A617" s="9" t="s">
        <v>1772</v>
      </c>
      <c r="B617" s="6" t="s">
        <v>409</v>
      </c>
      <c r="C617" s="6" t="s">
        <v>410</v>
      </c>
      <c r="D617" s="6" t="s">
        <v>187</v>
      </c>
      <c r="E617" s="12">
        <v>45480</v>
      </c>
      <c r="F617" s="11" t="s">
        <v>1864</v>
      </c>
      <c r="G617" s="13">
        <v>0.81319444444444444</v>
      </c>
      <c r="H617" s="6">
        <v>0</v>
      </c>
      <c r="I617" s="6">
        <v>2767</v>
      </c>
      <c r="J617" s="6">
        <v>2164</v>
      </c>
      <c r="K617" s="6">
        <v>73</v>
      </c>
      <c r="L617" s="6">
        <v>10</v>
      </c>
      <c r="M617" s="6">
        <v>1</v>
      </c>
      <c r="N617" s="6">
        <v>0</v>
      </c>
      <c r="O617" s="6" t="s">
        <v>2575</v>
      </c>
    </row>
    <row r="618" spans="1:15" x14ac:dyDescent="0.2">
      <c r="A618" s="9" t="s">
        <v>1824</v>
      </c>
      <c r="B618" s="6" t="s">
        <v>513</v>
      </c>
      <c r="C618" s="6" t="s">
        <v>514</v>
      </c>
      <c r="D618" s="6" t="s">
        <v>187</v>
      </c>
      <c r="E618" s="12">
        <v>45532</v>
      </c>
      <c r="F618" s="11" t="s">
        <v>1862</v>
      </c>
      <c r="G618" s="13">
        <v>0.3923611111111111</v>
      </c>
      <c r="H618" s="6">
        <v>0</v>
      </c>
      <c r="I618" s="6">
        <v>2791</v>
      </c>
      <c r="J618" s="6">
        <v>2161</v>
      </c>
      <c r="K618" s="6">
        <v>117</v>
      </c>
      <c r="L618" s="6">
        <v>0</v>
      </c>
      <c r="M618" s="6">
        <v>0</v>
      </c>
      <c r="N618" s="6">
        <v>0</v>
      </c>
      <c r="O618" s="6" t="s">
        <v>2575</v>
      </c>
    </row>
    <row r="619" spans="1:15" x14ac:dyDescent="0.2">
      <c r="A619" s="9">
        <v>1.801038338569224E+16</v>
      </c>
      <c r="B619" s="6" t="s">
        <v>1539</v>
      </c>
      <c r="C619" s="8" t="s">
        <v>1540</v>
      </c>
      <c r="D619" s="6" t="s">
        <v>188</v>
      </c>
      <c r="E619" s="12" t="s">
        <v>2556</v>
      </c>
      <c r="F619" s="11" t="s">
        <v>1858</v>
      </c>
      <c r="G619" s="13" t="s">
        <v>2368</v>
      </c>
      <c r="H619" s="6">
        <v>0</v>
      </c>
      <c r="I619" s="6" t="s">
        <v>2575</v>
      </c>
      <c r="J619" s="6">
        <v>2152</v>
      </c>
      <c r="K619" s="6">
        <v>217</v>
      </c>
      <c r="L619" s="6">
        <v>4</v>
      </c>
      <c r="M619" s="6">
        <v>4</v>
      </c>
      <c r="N619" s="6">
        <v>5</v>
      </c>
      <c r="O619" s="6" t="s">
        <v>2575</v>
      </c>
    </row>
    <row r="620" spans="1:15" x14ac:dyDescent="0.2">
      <c r="A620" s="9">
        <v>1.804963576047086E+16</v>
      </c>
      <c r="B620" s="6" t="s">
        <v>1389</v>
      </c>
      <c r="C620" s="8" t="s">
        <v>1390</v>
      </c>
      <c r="D620" s="6" t="s">
        <v>187</v>
      </c>
      <c r="E620" s="12" t="s">
        <v>2483</v>
      </c>
      <c r="F620" s="11" t="s">
        <v>1862</v>
      </c>
      <c r="G620" s="13" t="s">
        <v>2108</v>
      </c>
      <c r="H620" s="6">
        <v>0</v>
      </c>
      <c r="I620" s="6" t="s">
        <v>2575</v>
      </c>
      <c r="J620" s="6">
        <v>2130</v>
      </c>
      <c r="K620" s="6">
        <v>139</v>
      </c>
      <c r="L620" s="6">
        <v>6</v>
      </c>
      <c r="M620" s="6">
        <v>0</v>
      </c>
      <c r="N620" s="6">
        <v>11</v>
      </c>
      <c r="O620" s="6">
        <v>3</v>
      </c>
    </row>
    <row r="621" spans="1:15" x14ac:dyDescent="0.2">
      <c r="A621" s="9" t="s">
        <v>1733</v>
      </c>
      <c r="B621" s="6" t="s">
        <v>331</v>
      </c>
      <c r="C621" s="6" t="s">
        <v>332</v>
      </c>
      <c r="D621" s="6" t="s">
        <v>187</v>
      </c>
      <c r="E621" s="12">
        <v>45585</v>
      </c>
      <c r="F621" s="11" t="s">
        <v>1864</v>
      </c>
      <c r="G621" s="13">
        <v>0.79513888888888884</v>
      </c>
      <c r="H621" s="6">
        <v>0</v>
      </c>
      <c r="I621" s="6">
        <v>2798</v>
      </c>
      <c r="J621" s="6">
        <v>2127</v>
      </c>
      <c r="K621" s="6">
        <v>32</v>
      </c>
      <c r="L621" s="6">
        <v>4</v>
      </c>
      <c r="M621" s="6">
        <v>5</v>
      </c>
      <c r="N621" s="6">
        <v>3</v>
      </c>
      <c r="O621" s="6" t="s">
        <v>2575</v>
      </c>
    </row>
    <row r="622" spans="1:15" x14ac:dyDescent="0.2">
      <c r="A622" s="9">
        <v>1.792691570984258E+16</v>
      </c>
      <c r="B622" s="6" t="s">
        <v>835</v>
      </c>
      <c r="C622" s="8" t="s">
        <v>836</v>
      </c>
      <c r="D622" s="6" t="s">
        <v>187</v>
      </c>
      <c r="E622" s="12" t="s">
        <v>2146</v>
      </c>
      <c r="F622" s="11" t="s">
        <v>1859</v>
      </c>
      <c r="G622" s="13" t="s">
        <v>2147</v>
      </c>
      <c r="H622" s="6">
        <v>0</v>
      </c>
      <c r="I622" s="6" t="s">
        <v>2575</v>
      </c>
      <c r="J622" s="6">
        <v>2127</v>
      </c>
      <c r="K622" s="6">
        <v>57</v>
      </c>
      <c r="L622" s="6">
        <v>4</v>
      </c>
      <c r="M622" s="6">
        <v>0</v>
      </c>
      <c r="N622" s="6">
        <v>1</v>
      </c>
      <c r="O622" s="6">
        <v>4</v>
      </c>
    </row>
    <row r="623" spans="1:15" x14ac:dyDescent="0.2">
      <c r="A623" s="9">
        <v>1.805763131243068E+16</v>
      </c>
      <c r="B623" s="6" t="s">
        <v>1509</v>
      </c>
      <c r="C623" s="8" t="s">
        <v>1510</v>
      </c>
      <c r="D623" s="6" t="s">
        <v>188</v>
      </c>
      <c r="E623" s="12" t="s">
        <v>2540</v>
      </c>
      <c r="F623" s="11" t="s">
        <v>1861</v>
      </c>
      <c r="G623" s="13" t="s">
        <v>2541</v>
      </c>
      <c r="H623" s="6">
        <v>0</v>
      </c>
      <c r="I623" s="6" t="s">
        <v>2575</v>
      </c>
      <c r="J623" s="6">
        <v>2124</v>
      </c>
      <c r="K623" s="6">
        <v>164</v>
      </c>
      <c r="L623" s="6">
        <v>27</v>
      </c>
      <c r="M623" s="6">
        <v>2</v>
      </c>
      <c r="N623" s="6">
        <v>7</v>
      </c>
      <c r="O623" s="6">
        <v>1</v>
      </c>
    </row>
    <row r="624" spans="1:15" x14ac:dyDescent="0.2">
      <c r="A624" s="9">
        <v>1.802553719258916E+16</v>
      </c>
      <c r="B624" s="6" t="s">
        <v>1477</v>
      </c>
      <c r="C624" s="8" t="s">
        <v>1478</v>
      </c>
      <c r="D624" s="6" t="s">
        <v>187</v>
      </c>
      <c r="E624" s="12" t="s">
        <v>2523</v>
      </c>
      <c r="F624" s="11" t="s">
        <v>1863</v>
      </c>
      <c r="G624" s="13" t="s">
        <v>2017</v>
      </c>
      <c r="H624" s="6">
        <v>0</v>
      </c>
      <c r="I624" s="6" t="s">
        <v>2575</v>
      </c>
      <c r="J624" s="6">
        <v>2118</v>
      </c>
      <c r="K624" s="6">
        <v>118</v>
      </c>
      <c r="L624" s="6">
        <v>18</v>
      </c>
      <c r="M624" s="6">
        <v>0</v>
      </c>
      <c r="N624" s="6">
        <v>13</v>
      </c>
      <c r="O624" s="6">
        <v>1</v>
      </c>
    </row>
    <row r="625" spans="1:15" x14ac:dyDescent="0.2">
      <c r="A625" s="9">
        <v>1.840282624004516E+16</v>
      </c>
      <c r="B625" s="6" t="s">
        <v>1131</v>
      </c>
      <c r="C625" s="8" t="s">
        <v>1132</v>
      </c>
      <c r="D625" s="6" t="s">
        <v>188</v>
      </c>
      <c r="E625" s="12" t="s">
        <v>2341</v>
      </c>
      <c r="F625" s="11" t="s">
        <v>1859</v>
      </c>
      <c r="G625" s="13" t="s">
        <v>2342</v>
      </c>
      <c r="H625" s="6">
        <v>0</v>
      </c>
      <c r="I625" s="6" t="s">
        <v>2575</v>
      </c>
      <c r="J625" s="6">
        <v>2118</v>
      </c>
      <c r="K625" s="6">
        <v>93</v>
      </c>
      <c r="L625" s="6">
        <v>2</v>
      </c>
      <c r="M625" s="6">
        <v>0</v>
      </c>
      <c r="N625" s="6">
        <v>7</v>
      </c>
      <c r="O625" s="6" t="s">
        <v>2575</v>
      </c>
    </row>
    <row r="626" spans="1:15" x14ac:dyDescent="0.2">
      <c r="A626" s="9" t="s">
        <v>1848</v>
      </c>
      <c r="B626" s="6" t="s">
        <v>561</v>
      </c>
      <c r="C626" s="6" t="s">
        <v>562</v>
      </c>
      <c r="D626" s="6" t="s">
        <v>187</v>
      </c>
      <c r="E626" s="12">
        <v>45554</v>
      </c>
      <c r="F626" s="11" t="s">
        <v>1861</v>
      </c>
      <c r="G626" s="13">
        <v>0.5083333333333333</v>
      </c>
      <c r="H626" s="6">
        <v>0</v>
      </c>
      <c r="I626" s="6">
        <v>2837</v>
      </c>
      <c r="J626" s="6">
        <v>2113</v>
      </c>
      <c r="K626" s="6">
        <v>63</v>
      </c>
      <c r="L626" s="6">
        <v>4</v>
      </c>
      <c r="M626" s="6">
        <v>1</v>
      </c>
      <c r="N626" s="6">
        <v>4</v>
      </c>
      <c r="O626" s="6">
        <v>2</v>
      </c>
    </row>
    <row r="627" spans="1:15" x14ac:dyDescent="0.2">
      <c r="A627" s="9">
        <v>1.843537614404728E+16</v>
      </c>
      <c r="B627" s="6" t="s">
        <v>637</v>
      </c>
      <c r="C627" s="8" t="s">
        <v>638</v>
      </c>
      <c r="D627" s="6" t="s">
        <v>187</v>
      </c>
      <c r="E627" s="12" t="s">
        <v>2000</v>
      </c>
      <c r="F627" s="11" t="s">
        <v>1861</v>
      </c>
      <c r="G627" s="13" t="s">
        <v>2001</v>
      </c>
      <c r="H627" s="6">
        <v>0</v>
      </c>
      <c r="I627" s="6" t="s">
        <v>2575</v>
      </c>
      <c r="J627" s="6">
        <v>2093</v>
      </c>
      <c r="K627" s="6">
        <v>87</v>
      </c>
      <c r="L627" s="6">
        <v>5</v>
      </c>
      <c r="M627" s="6">
        <v>3</v>
      </c>
      <c r="N627" s="6">
        <v>1</v>
      </c>
      <c r="O627" s="6" t="s">
        <v>2575</v>
      </c>
    </row>
    <row r="628" spans="1:15" x14ac:dyDescent="0.2">
      <c r="A628" s="9">
        <v>1.786595030105805E+16</v>
      </c>
      <c r="B628" s="6" t="s">
        <v>983</v>
      </c>
      <c r="C628" s="8" t="s">
        <v>984</v>
      </c>
      <c r="D628" s="6" t="s">
        <v>187</v>
      </c>
      <c r="E628" s="12" t="s">
        <v>2248</v>
      </c>
      <c r="F628" s="11" t="s">
        <v>1861</v>
      </c>
      <c r="G628" s="13" t="s">
        <v>2249</v>
      </c>
      <c r="H628" s="6">
        <v>0</v>
      </c>
      <c r="I628" s="6" t="s">
        <v>2575</v>
      </c>
      <c r="J628" s="6">
        <v>2088</v>
      </c>
      <c r="K628" s="6">
        <v>113</v>
      </c>
      <c r="L628" s="6">
        <v>4</v>
      </c>
      <c r="M628" s="6">
        <v>0</v>
      </c>
      <c r="N628" s="6">
        <v>2</v>
      </c>
      <c r="O628" s="6" t="s">
        <v>2575</v>
      </c>
    </row>
    <row r="629" spans="1:15" x14ac:dyDescent="0.2">
      <c r="A629" s="9">
        <v>1.8048695035706232E+16</v>
      </c>
      <c r="B629" s="6" t="s">
        <v>645</v>
      </c>
      <c r="C629" s="8" t="s">
        <v>646</v>
      </c>
      <c r="D629" s="6" t="s">
        <v>187</v>
      </c>
      <c r="E629" s="12" t="s">
        <v>2006</v>
      </c>
      <c r="F629" s="11" t="s">
        <v>1863</v>
      </c>
      <c r="G629" s="13" t="s">
        <v>2007</v>
      </c>
      <c r="H629" s="6">
        <v>0</v>
      </c>
      <c r="I629" s="6" t="s">
        <v>2575</v>
      </c>
      <c r="J629" s="6">
        <v>2088</v>
      </c>
      <c r="K629" s="6">
        <v>104</v>
      </c>
      <c r="L629" s="6">
        <v>12</v>
      </c>
      <c r="M629" s="6">
        <v>2</v>
      </c>
      <c r="N629" s="6">
        <v>4</v>
      </c>
      <c r="O629" s="6" t="s">
        <v>2575</v>
      </c>
    </row>
    <row r="630" spans="1:15" x14ac:dyDescent="0.2">
      <c r="A630" s="9">
        <v>1.800348085424683E+16</v>
      </c>
      <c r="B630" s="6" t="s">
        <v>1019</v>
      </c>
      <c r="C630" s="8" t="s">
        <v>1020</v>
      </c>
      <c r="D630" s="6" t="s">
        <v>187</v>
      </c>
      <c r="E630" s="12" t="s">
        <v>2271</v>
      </c>
      <c r="F630" s="11" t="s">
        <v>1858</v>
      </c>
      <c r="G630" s="13" t="s">
        <v>2272</v>
      </c>
      <c r="H630" s="6">
        <v>0</v>
      </c>
      <c r="I630" s="6" t="s">
        <v>2575</v>
      </c>
      <c r="J630" s="6">
        <v>2071</v>
      </c>
      <c r="K630" s="6">
        <v>139</v>
      </c>
      <c r="L630" s="6">
        <v>6</v>
      </c>
      <c r="M630" s="6">
        <v>0</v>
      </c>
      <c r="N630" s="6">
        <v>0</v>
      </c>
      <c r="O630" s="6" t="s">
        <v>2575</v>
      </c>
    </row>
    <row r="631" spans="1:15" x14ac:dyDescent="0.2">
      <c r="A631" s="9">
        <v>1.8229216597215728E+16</v>
      </c>
      <c r="B631" s="6" t="s">
        <v>1463</v>
      </c>
      <c r="C631" s="8" t="s">
        <v>1464</v>
      </c>
      <c r="D631" s="6" t="s">
        <v>187</v>
      </c>
      <c r="E631" s="12" t="s">
        <v>2515</v>
      </c>
      <c r="F631" s="11" t="s">
        <v>1858</v>
      </c>
      <c r="G631" s="13" t="s">
        <v>2516</v>
      </c>
      <c r="H631" s="6">
        <v>0</v>
      </c>
      <c r="I631" s="6" t="s">
        <v>2575</v>
      </c>
      <c r="J631" s="6">
        <v>2063</v>
      </c>
      <c r="K631" s="6">
        <v>168</v>
      </c>
      <c r="L631" s="6">
        <v>22</v>
      </c>
      <c r="M631" s="6">
        <v>0</v>
      </c>
      <c r="N631" s="6">
        <v>6</v>
      </c>
      <c r="O631" s="6">
        <v>1</v>
      </c>
    </row>
    <row r="632" spans="1:15" x14ac:dyDescent="0.2">
      <c r="A632" s="9">
        <v>1.803659531581854E+16</v>
      </c>
      <c r="B632" s="6" t="s">
        <v>887</v>
      </c>
      <c r="C632" s="8" t="s">
        <v>888</v>
      </c>
      <c r="D632" s="6" t="s">
        <v>188</v>
      </c>
      <c r="E632" s="12" t="s">
        <v>2181</v>
      </c>
      <c r="F632" s="11" t="s">
        <v>1863</v>
      </c>
      <c r="G632" s="13" t="s">
        <v>2182</v>
      </c>
      <c r="H632" s="6">
        <v>0</v>
      </c>
      <c r="I632" s="6" t="s">
        <v>2575</v>
      </c>
      <c r="J632" s="6">
        <v>2060</v>
      </c>
      <c r="K632" s="6">
        <v>117</v>
      </c>
      <c r="L632" s="6">
        <v>14</v>
      </c>
      <c r="M632" s="6">
        <v>2</v>
      </c>
      <c r="N632" s="6">
        <v>8</v>
      </c>
      <c r="O632" s="6">
        <v>1</v>
      </c>
    </row>
    <row r="633" spans="1:15" x14ac:dyDescent="0.2">
      <c r="A633" s="9">
        <v>1.791254302783263E+16</v>
      </c>
      <c r="B633" s="6" t="s">
        <v>1149</v>
      </c>
      <c r="C633" s="8" t="s">
        <v>1150</v>
      </c>
      <c r="D633" s="6" t="s">
        <v>187</v>
      </c>
      <c r="E633" s="12" t="s">
        <v>2349</v>
      </c>
      <c r="F633" s="11" t="s">
        <v>1862</v>
      </c>
      <c r="G633" s="13" t="s">
        <v>2352</v>
      </c>
      <c r="H633" s="6">
        <v>0</v>
      </c>
      <c r="I633" s="6" t="s">
        <v>2575</v>
      </c>
      <c r="J633" s="6">
        <v>2057</v>
      </c>
      <c r="K633" s="6">
        <v>100</v>
      </c>
      <c r="L633" s="6">
        <v>3</v>
      </c>
      <c r="M633" s="6">
        <v>0</v>
      </c>
      <c r="N633" s="6">
        <v>1</v>
      </c>
      <c r="O633" s="6" t="s">
        <v>2575</v>
      </c>
    </row>
    <row r="634" spans="1:15" x14ac:dyDescent="0.2">
      <c r="A634" s="9">
        <v>1.808883182845042E+16</v>
      </c>
      <c r="B634" s="6" t="s">
        <v>623</v>
      </c>
      <c r="C634" s="8" t="s">
        <v>624</v>
      </c>
      <c r="D634" s="6" t="s">
        <v>187</v>
      </c>
      <c r="E634" s="12" t="s">
        <v>1987</v>
      </c>
      <c r="F634" s="11" t="s">
        <v>1862</v>
      </c>
      <c r="G634" s="13" t="s">
        <v>1989</v>
      </c>
      <c r="H634" s="6">
        <v>0</v>
      </c>
      <c r="I634" s="6" t="s">
        <v>2575</v>
      </c>
      <c r="J634" s="6">
        <v>2057</v>
      </c>
      <c r="K634" s="6">
        <v>118</v>
      </c>
      <c r="L634" s="6">
        <v>3</v>
      </c>
      <c r="M634" s="6">
        <v>0</v>
      </c>
      <c r="N634" s="6">
        <v>2</v>
      </c>
      <c r="O634" s="6" t="s">
        <v>2575</v>
      </c>
    </row>
    <row r="635" spans="1:15" x14ac:dyDescent="0.2">
      <c r="A635" s="9">
        <v>1.791923061592911E+16</v>
      </c>
      <c r="B635" s="6" t="s">
        <v>585</v>
      </c>
      <c r="C635" s="8" t="s">
        <v>586</v>
      </c>
      <c r="D635" s="6" t="s">
        <v>187</v>
      </c>
      <c r="E635" s="12" t="s">
        <v>1957</v>
      </c>
      <c r="F635" s="11" t="s">
        <v>1860</v>
      </c>
      <c r="G635" s="13" t="s">
        <v>1958</v>
      </c>
      <c r="H635" s="6">
        <v>0</v>
      </c>
      <c r="I635" s="6" t="s">
        <v>2575</v>
      </c>
      <c r="J635" s="6">
        <v>2055</v>
      </c>
      <c r="K635" s="6">
        <v>37</v>
      </c>
      <c r="L635" s="6">
        <v>26</v>
      </c>
      <c r="M635" s="6">
        <v>8</v>
      </c>
      <c r="N635" s="6">
        <v>0</v>
      </c>
      <c r="O635" s="6" t="s">
        <v>2575</v>
      </c>
    </row>
    <row r="636" spans="1:15" x14ac:dyDescent="0.2">
      <c r="A636" s="9">
        <v>1.784568412205169E+16</v>
      </c>
      <c r="B636" s="6" t="s">
        <v>1395</v>
      </c>
      <c r="C636" s="8" t="s">
        <v>1396</v>
      </c>
      <c r="D636" s="6" t="s">
        <v>187</v>
      </c>
      <c r="E636" s="12" t="s">
        <v>2485</v>
      </c>
      <c r="F636" s="11" t="s">
        <v>1858</v>
      </c>
      <c r="G636" s="13" t="s">
        <v>2126</v>
      </c>
      <c r="H636" s="6">
        <v>0</v>
      </c>
      <c r="I636" s="6" t="s">
        <v>2575</v>
      </c>
      <c r="J636" s="6">
        <v>2033</v>
      </c>
      <c r="K636" s="6">
        <v>114</v>
      </c>
      <c r="L636" s="6">
        <v>5</v>
      </c>
      <c r="M636" s="6">
        <v>6</v>
      </c>
      <c r="N636" s="6">
        <v>5</v>
      </c>
      <c r="O636" s="6" t="s">
        <v>2575</v>
      </c>
    </row>
    <row r="637" spans="1:15" x14ac:dyDescent="0.2">
      <c r="A637" s="9">
        <v>1.8080297707429088E+16</v>
      </c>
      <c r="B637" s="6" t="s">
        <v>919</v>
      </c>
      <c r="C637" s="8" t="s">
        <v>920</v>
      </c>
      <c r="D637" s="6" t="s">
        <v>187</v>
      </c>
      <c r="E637" s="12" t="s">
        <v>2201</v>
      </c>
      <c r="F637" s="11" t="s">
        <v>1863</v>
      </c>
      <c r="G637" s="13" t="s">
        <v>2022</v>
      </c>
      <c r="H637" s="6">
        <v>0</v>
      </c>
      <c r="I637" s="6" t="s">
        <v>2575</v>
      </c>
      <c r="J637" s="6">
        <v>2030</v>
      </c>
      <c r="K637" s="6">
        <v>151</v>
      </c>
      <c r="L637" s="6">
        <v>6</v>
      </c>
      <c r="M637" s="6">
        <v>3</v>
      </c>
      <c r="N637" s="6">
        <v>4</v>
      </c>
      <c r="O637" s="6" t="s">
        <v>2575</v>
      </c>
    </row>
    <row r="638" spans="1:15" x14ac:dyDescent="0.2">
      <c r="A638" s="9">
        <v>1.8071025565420928E+16</v>
      </c>
      <c r="B638" s="6" t="s">
        <v>987</v>
      </c>
      <c r="C638" s="8" t="s">
        <v>988</v>
      </c>
      <c r="D638" s="6" t="s">
        <v>187</v>
      </c>
      <c r="E638" s="12" t="s">
        <v>2250</v>
      </c>
      <c r="F638" s="11" t="s">
        <v>1862</v>
      </c>
      <c r="G638" s="13" t="s">
        <v>2252</v>
      </c>
      <c r="H638" s="6">
        <v>0</v>
      </c>
      <c r="I638" s="6" t="s">
        <v>2575</v>
      </c>
      <c r="J638" s="6">
        <v>2030</v>
      </c>
      <c r="K638" s="6">
        <v>145</v>
      </c>
      <c r="L638" s="6">
        <v>1</v>
      </c>
      <c r="M638" s="6">
        <v>0</v>
      </c>
      <c r="N638" s="6">
        <v>6</v>
      </c>
      <c r="O638" s="6" t="s">
        <v>2575</v>
      </c>
    </row>
    <row r="639" spans="1:15" x14ac:dyDescent="0.2">
      <c r="A639" s="9">
        <v>1.8017356247038912E+16</v>
      </c>
      <c r="B639" s="6" t="s">
        <v>949</v>
      </c>
      <c r="C639" s="8" t="s">
        <v>950</v>
      </c>
      <c r="D639" s="6" t="s">
        <v>187</v>
      </c>
      <c r="E639" s="12" t="s">
        <v>2223</v>
      </c>
      <c r="F639" s="11" t="s">
        <v>1862</v>
      </c>
      <c r="G639" s="13" t="s">
        <v>2224</v>
      </c>
      <c r="H639" s="6">
        <v>0</v>
      </c>
      <c r="I639" s="6" t="s">
        <v>2575</v>
      </c>
      <c r="J639" s="6">
        <v>2030</v>
      </c>
      <c r="K639" s="6">
        <v>155</v>
      </c>
      <c r="L639" s="6">
        <v>5</v>
      </c>
      <c r="M639" s="6">
        <v>0</v>
      </c>
      <c r="N639" s="6">
        <v>2</v>
      </c>
      <c r="O639" s="6" t="s">
        <v>2575</v>
      </c>
    </row>
    <row r="640" spans="1:15" x14ac:dyDescent="0.2">
      <c r="A640" s="9" t="s">
        <v>1687</v>
      </c>
      <c r="B640" s="6" t="s">
        <v>240</v>
      </c>
      <c r="C640" s="6" t="s">
        <v>241</v>
      </c>
      <c r="D640" s="6" t="s">
        <v>187</v>
      </c>
      <c r="E640" s="12">
        <v>45628</v>
      </c>
      <c r="F640" s="11" t="s">
        <v>1858</v>
      </c>
      <c r="G640" s="13">
        <v>0.50902777777777775</v>
      </c>
      <c r="H640" s="6">
        <v>0</v>
      </c>
      <c r="I640" s="6">
        <v>2556</v>
      </c>
      <c r="J640" s="6">
        <v>2025</v>
      </c>
      <c r="K640" s="6">
        <v>44</v>
      </c>
      <c r="L640" s="6">
        <v>5</v>
      </c>
      <c r="M640" s="6">
        <v>2</v>
      </c>
      <c r="N640" s="6">
        <v>1</v>
      </c>
      <c r="O640" s="6" t="s">
        <v>2575</v>
      </c>
    </row>
    <row r="641" spans="1:15" x14ac:dyDescent="0.2">
      <c r="A641" s="9" t="s">
        <v>1795</v>
      </c>
      <c r="B641" s="6" t="s">
        <v>455</v>
      </c>
      <c r="C641" s="6" t="s">
        <v>456</v>
      </c>
      <c r="D641" s="6" t="s">
        <v>187</v>
      </c>
      <c r="E641" s="12">
        <v>45503</v>
      </c>
      <c r="F641" s="11" t="s">
        <v>1863</v>
      </c>
      <c r="G641" s="13">
        <v>0.40416666666666667</v>
      </c>
      <c r="H641" s="6">
        <v>0</v>
      </c>
      <c r="I641" s="6">
        <v>2513</v>
      </c>
      <c r="J641" s="6">
        <v>1995</v>
      </c>
      <c r="K641" s="6">
        <v>79</v>
      </c>
      <c r="L641" s="6">
        <v>4</v>
      </c>
      <c r="M641" s="6">
        <v>0</v>
      </c>
      <c r="N641" s="6">
        <v>2</v>
      </c>
      <c r="O641" s="6" t="s">
        <v>2575</v>
      </c>
    </row>
    <row r="642" spans="1:15" x14ac:dyDescent="0.2">
      <c r="A642" s="9" t="s">
        <v>1826</v>
      </c>
      <c r="B642" s="6" t="s">
        <v>517</v>
      </c>
      <c r="C642" s="6" t="s">
        <v>518</v>
      </c>
      <c r="D642" s="6" t="s">
        <v>188</v>
      </c>
      <c r="E642" s="12">
        <v>45533</v>
      </c>
      <c r="F642" s="11" t="s">
        <v>1861</v>
      </c>
      <c r="G642" s="13">
        <v>0.83263888888888893</v>
      </c>
      <c r="H642" s="6">
        <v>0</v>
      </c>
      <c r="I642" s="6">
        <v>3048</v>
      </c>
      <c r="J642" s="6">
        <v>1993</v>
      </c>
      <c r="K642" s="6">
        <v>171</v>
      </c>
      <c r="L642" s="6">
        <v>4</v>
      </c>
      <c r="M642" s="6">
        <v>0</v>
      </c>
      <c r="N642" s="6">
        <v>0</v>
      </c>
      <c r="O642" s="6" t="s">
        <v>2575</v>
      </c>
    </row>
    <row r="643" spans="1:15" x14ac:dyDescent="0.2">
      <c r="A643" s="9">
        <v>1.797957127462663E+16</v>
      </c>
      <c r="B643" s="6" t="s">
        <v>1025</v>
      </c>
      <c r="C643" s="8" t="s">
        <v>1026</v>
      </c>
      <c r="D643" s="6" t="s">
        <v>187</v>
      </c>
      <c r="E643" s="12" t="s">
        <v>2274</v>
      </c>
      <c r="F643" s="11" t="s">
        <v>1860</v>
      </c>
      <c r="G643" s="13" t="s">
        <v>2276</v>
      </c>
      <c r="H643" s="6">
        <v>0</v>
      </c>
      <c r="I643" s="6" t="s">
        <v>2575</v>
      </c>
      <c r="J643" s="6">
        <v>1990</v>
      </c>
      <c r="K643" s="6">
        <v>204</v>
      </c>
      <c r="L643" s="6">
        <v>4</v>
      </c>
      <c r="M643" s="6">
        <v>1</v>
      </c>
      <c r="N643" s="6">
        <v>0</v>
      </c>
      <c r="O643" s="6">
        <v>1</v>
      </c>
    </row>
    <row r="644" spans="1:15" x14ac:dyDescent="0.2">
      <c r="A644" s="9" t="s">
        <v>1576</v>
      </c>
      <c r="B644" s="6" t="s">
        <v>12</v>
      </c>
      <c r="C644" s="6" t="s">
        <v>101</v>
      </c>
      <c r="D644" s="6" t="s">
        <v>187</v>
      </c>
      <c r="E644" s="12">
        <v>45745</v>
      </c>
      <c r="F644" s="11" t="s">
        <v>1859</v>
      </c>
      <c r="G644" s="13">
        <v>0.43402777777777779</v>
      </c>
      <c r="H644" s="6">
        <v>0</v>
      </c>
      <c r="I644" s="6">
        <v>2648</v>
      </c>
      <c r="J644" s="6">
        <v>1985</v>
      </c>
      <c r="K644" s="6">
        <v>60</v>
      </c>
      <c r="L644" s="6">
        <v>17</v>
      </c>
      <c r="M644" s="6">
        <v>1</v>
      </c>
      <c r="N644" s="6">
        <v>3</v>
      </c>
      <c r="O644" s="6">
        <v>2</v>
      </c>
    </row>
    <row r="645" spans="1:15" x14ac:dyDescent="0.2">
      <c r="A645" s="9" t="s">
        <v>1730</v>
      </c>
      <c r="B645" s="6" t="s">
        <v>325</v>
      </c>
      <c r="C645" s="6" t="s">
        <v>326</v>
      </c>
      <c r="D645" s="6" t="s">
        <v>189</v>
      </c>
      <c r="E645" s="12">
        <v>45588</v>
      </c>
      <c r="F645" s="11" t="s">
        <v>1862</v>
      </c>
      <c r="G645" s="13">
        <v>0.34375</v>
      </c>
      <c r="H645" s="6">
        <v>90</v>
      </c>
      <c r="I645" s="6">
        <v>2703</v>
      </c>
      <c r="J645" s="6">
        <v>1977</v>
      </c>
      <c r="K645" s="6">
        <v>120</v>
      </c>
      <c r="L645" s="6">
        <v>8</v>
      </c>
      <c r="M645" s="6">
        <v>3</v>
      </c>
      <c r="N645" s="6">
        <v>4</v>
      </c>
      <c r="O645" s="6">
        <v>4</v>
      </c>
    </row>
    <row r="646" spans="1:15" x14ac:dyDescent="0.2">
      <c r="A646" s="9">
        <v>1.79935418123415E+16</v>
      </c>
      <c r="B646" s="6" t="s">
        <v>829</v>
      </c>
      <c r="C646" s="8" t="s">
        <v>830</v>
      </c>
      <c r="D646" s="6" t="s">
        <v>187</v>
      </c>
      <c r="E646" s="12" t="s">
        <v>2140</v>
      </c>
      <c r="F646" s="11" t="s">
        <v>1863</v>
      </c>
      <c r="G646" s="13" t="s">
        <v>2142</v>
      </c>
      <c r="H646" s="6">
        <v>0</v>
      </c>
      <c r="I646" s="6" t="s">
        <v>2575</v>
      </c>
      <c r="J646" s="6">
        <v>1977</v>
      </c>
      <c r="K646" s="6">
        <v>188</v>
      </c>
      <c r="L646" s="6">
        <v>6</v>
      </c>
      <c r="M646" s="6">
        <v>2</v>
      </c>
      <c r="N646" s="6">
        <v>4</v>
      </c>
      <c r="O646" s="6" t="s">
        <v>2575</v>
      </c>
    </row>
    <row r="647" spans="1:15" x14ac:dyDescent="0.2">
      <c r="A647" s="9" t="s">
        <v>1833</v>
      </c>
      <c r="B647" s="6" t="s">
        <v>531</v>
      </c>
      <c r="C647" s="6" t="s">
        <v>532</v>
      </c>
      <c r="D647" s="6" t="s">
        <v>188</v>
      </c>
      <c r="E647" s="12">
        <v>45540</v>
      </c>
      <c r="F647" s="11" t="s">
        <v>1861</v>
      </c>
      <c r="G647" s="13">
        <v>0.82986111111111116</v>
      </c>
      <c r="H647" s="6">
        <v>0</v>
      </c>
      <c r="I647" s="6">
        <v>2863</v>
      </c>
      <c r="J647" s="6">
        <v>1969</v>
      </c>
      <c r="K647" s="6">
        <v>62</v>
      </c>
      <c r="L647" s="6">
        <v>5</v>
      </c>
      <c r="M647" s="6">
        <v>1</v>
      </c>
      <c r="N647" s="6">
        <v>0</v>
      </c>
      <c r="O647" s="6" t="s">
        <v>2575</v>
      </c>
    </row>
    <row r="648" spans="1:15" x14ac:dyDescent="0.2">
      <c r="A648" s="9" t="s">
        <v>1603</v>
      </c>
      <c r="B648" s="6" t="s">
        <v>39</v>
      </c>
      <c r="C648" s="6" t="s">
        <v>128</v>
      </c>
      <c r="D648" s="6" t="s">
        <v>187</v>
      </c>
      <c r="E648" s="12">
        <v>45722</v>
      </c>
      <c r="F648" s="11" t="s">
        <v>1861</v>
      </c>
      <c r="G648" s="13">
        <v>0.35694444444444445</v>
      </c>
      <c r="H648" s="6">
        <v>0</v>
      </c>
      <c r="I648" s="6">
        <v>2464</v>
      </c>
      <c r="J648" s="6">
        <v>1961</v>
      </c>
      <c r="K648" s="6">
        <v>154</v>
      </c>
      <c r="L648" s="6">
        <v>0</v>
      </c>
      <c r="M648" s="6">
        <v>1</v>
      </c>
      <c r="N648" s="6">
        <v>1</v>
      </c>
      <c r="O648" s="6" t="s">
        <v>2575</v>
      </c>
    </row>
    <row r="649" spans="1:15" x14ac:dyDescent="0.2">
      <c r="A649" s="9">
        <v>1.801077651543723E+16</v>
      </c>
      <c r="B649" s="6" t="s">
        <v>653</v>
      </c>
      <c r="C649" s="8" t="s">
        <v>654</v>
      </c>
      <c r="D649" s="6" t="s">
        <v>187</v>
      </c>
      <c r="E649" s="12" t="s">
        <v>2010</v>
      </c>
      <c r="F649" s="11" t="s">
        <v>1858</v>
      </c>
      <c r="G649" s="13" t="s">
        <v>2011</v>
      </c>
      <c r="H649" s="6">
        <v>0</v>
      </c>
      <c r="I649" s="6" t="s">
        <v>2575</v>
      </c>
      <c r="J649" s="6">
        <v>1959</v>
      </c>
      <c r="K649" s="6">
        <v>72</v>
      </c>
      <c r="L649" s="6">
        <v>3</v>
      </c>
      <c r="M649" s="6">
        <v>0</v>
      </c>
      <c r="N649" s="6">
        <v>4</v>
      </c>
      <c r="O649" s="6" t="s">
        <v>2575</v>
      </c>
    </row>
    <row r="650" spans="1:15" x14ac:dyDescent="0.2">
      <c r="A650" s="9" t="s">
        <v>1752</v>
      </c>
      <c r="B650" s="6" t="s">
        <v>369</v>
      </c>
      <c r="C650" s="6" t="s">
        <v>370</v>
      </c>
      <c r="D650" s="6" t="s">
        <v>187</v>
      </c>
      <c r="E650" s="12">
        <v>45569</v>
      </c>
      <c r="F650" s="11" t="s">
        <v>1860</v>
      </c>
      <c r="G650" s="13">
        <v>0.52013888888888893</v>
      </c>
      <c r="H650" s="6">
        <v>0</v>
      </c>
      <c r="I650" s="6">
        <v>2579</v>
      </c>
      <c r="J650" s="6">
        <v>1953</v>
      </c>
      <c r="K650" s="6">
        <v>46</v>
      </c>
      <c r="L650" s="6">
        <v>3</v>
      </c>
      <c r="M650" s="6">
        <v>0</v>
      </c>
      <c r="N650" s="6">
        <v>0</v>
      </c>
      <c r="O650" s="6" t="s">
        <v>2575</v>
      </c>
    </row>
    <row r="651" spans="1:15" x14ac:dyDescent="0.2">
      <c r="A651" s="9">
        <v>1.798600682065194E+16</v>
      </c>
      <c r="B651" s="6" t="s">
        <v>713</v>
      </c>
      <c r="C651" s="8" t="s">
        <v>714</v>
      </c>
      <c r="D651" s="6" t="s">
        <v>187</v>
      </c>
      <c r="E651" s="12" t="s">
        <v>2053</v>
      </c>
      <c r="F651" s="11" t="s">
        <v>1860</v>
      </c>
      <c r="G651" s="13" t="s">
        <v>2054</v>
      </c>
      <c r="H651" s="6">
        <v>0</v>
      </c>
      <c r="I651" s="6" t="s">
        <v>2575</v>
      </c>
      <c r="J651" s="6">
        <v>1953</v>
      </c>
      <c r="K651" s="6">
        <v>132</v>
      </c>
      <c r="L651" s="6">
        <v>8</v>
      </c>
      <c r="M651" s="6">
        <v>2</v>
      </c>
      <c r="N651" s="6">
        <v>2</v>
      </c>
      <c r="O651" s="6" t="s">
        <v>2575</v>
      </c>
    </row>
    <row r="652" spans="1:15" x14ac:dyDescent="0.2">
      <c r="A652" s="9">
        <v>1.805788339647508E+16</v>
      </c>
      <c r="B652" s="6" t="s">
        <v>1171</v>
      </c>
      <c r="C652" s="8" t="s">
        <v>1172</v>
      </c>
      <c r="D652" s="6" t="s">
        <v>187</v>
      </c>
      <c r="E652" s="12" t="s">
        <v>2364</v>
      </c>
      <c r="F652" s="11" t="s">
        <v>1862</v>
      </c>
      <c r="G652" s="13" t="s">
        <v>2171</v>
      </c>
      <c r="H652" s="6">
        <v>0</v>
      </c>
      <c r="I652" s="6" t="s">
        <v>2575</v>
      </c>
      <c r="J652" s="6">
        <v>1951</v>
      </c>
      <c r="K652" s="6">
        <v>83</v>
      </c>
      <c r="L652" s="6">
        <v>1</v>
      </c>
      <c r="M652" s="6">
        <v>1</v>
      </c>
      <c r="N652" s="6">
        <v>8</v>
      </c>
      <c r="O652" s="6" t="s">
        <v>2575</v>
      </c>
    </row>
    <row r="653" spans="1:15" x14ac:dyDescent="0.2">
      <c r="A653" s="9">
        <v>1.803098901189924E+16</v>
      </c>
      <c r="B653" s="6" t="s">
        <v>815</v>
      </c>
      <c r="C653" s="8" t="s">
        <v>816</v>
      </c>
      <c r="D653" s="6" t="s">
        <v>187</v>
      </c>
      <c r="E653" s="12" t="s">
        <v>2131</v>
      </c>
      <c r="F653" s="11" t="s">
        <v>1860</v>
      </c>
      <c r="G653" s="13" t="s">
        <v>2132</v>
      </c>
      <c r="H653" s="6">
        <v>0</v>
      </c>
      <c r="I653" s="6" t="s">
        <v>2575</v>
      </c>
      <c r="J653" s="6">
        <v>1951</v>
      </c>
      <c r="K653" s="6">
        <v>87</v>
      </c>
      <c r="L653" s="6">
        <v>11</v>
      </c>
      <c r="M653" s="6">
        <v>4</v>
      </c>
      <c r="N653" s="6">
        <v>1</v>
      </c>
      <c r="O653" s="6">
        <v>1</v>
      </c>
    </row>
    <row r="654" spans="1:15" x14ac:dyDescent="0.2">
      <c r="A654" s="9" t="s">
        <v>1672</v>
      </c>
      <c r="B654" s="6" t="s">
        <v>210</v>
      </c>
      <c r="C654" s="6" t="s">
        <v>211</v>
      </c>
      <c r="D654" s="6" t="s">
        <v>187</v>
      </c>
      <c r="E654" s="12">
        <v>45639</v>
      </c>
      <c r="F654" s="11" t="s">
        <v>1860</v>
      </c>
      <c r="G654" s="13">
        <v>0.48680555555555555</v>
      </c>
      <c r="H654" s="6">
        <v>0</v>
      </c>
      <c r="I654" s="6">
        <v>2498</v>
      </c>
      <c r="J654" s="6">
        <v>1941</v>
      </c>
      <c r="K654" s="6">
        <v>27</v>
      </c>
      <c r="L654" s="6">
        <v>4</v>
      </c>
      <c r="M654" s="6">
        <v>0</v>
      </c>
      <c r="N654" s="6">
        <v>2</v>
      </c>
      <c r="O654" s="6" t="s">
        <v>2575</v>
      </c>
    </row>
    <row r="655" spans="1:15" x14ac:dyDescent="0.2">
      <c r="A655" s="9">
        <v>1.806528960755812E+16</v>
      </c>
      <c r="B655" s="6" t="s">
        <v>647</v>
      </c>
      <c r="C655" s="8" t="s">
        <v>648</v>
      </c>
      <c r="D655" s="6" t="s">
        <v>187</v>
      </c>
      <c r="E655" s="12" t="s">
        <v>2006</v>
      </c>
      <c r="F655" s="11" t="s">
        <v>1863</v>
      </c>
      <c r="G655" s="13" t="s">
        <v>2008</v>
      </c>
      <c r="H655" s="6">
        <v>0</v>
      </c>
      <c r="I655" s="6" t="s">
        <v>2575</v>
      </c>
      <c r="J655" s="6">
        <v>1938</v>
      </c>
      <c r="K655" s="6">
        <v>40</v>
      </c>
      <c r="L655" s="6">
        <v>6</v>
      </c>
      <c r="M655" s="6">
        <v>9</v>
      </c>
      <c r="N655" s="6">
        <v>2</v>
      </c>
      <c r="O655" s="6">
        <v>1</v>
      </c>
    </row>
    <row r="656" spans="1:15" x14ac:dyDescent="0.2">
      <c r="A656" s="9">
        <v>1.786589295601104E+16</v>
      </c>
      <c r="B656" s="6" t="s">
        <v>1203</v>
      </c>
      <c r="C656" s="8" t="s">
        <v>1204</v>
      </c>
      <c r="D656" s="6" t="s">
        <v>187</v>
      </c>
      <c r="E656" s="12" t="s">
        <v>2381</v>
      </c>
      <c r="F656" s="11" t="s">
        <v>1863</v>
      </c>
      <c r="G656" s="13" t="s">
        <v>1954</v>
      </c>
      <c r="H656" s="6">
        <v>0</v>
      </c>
      <c r="I656" s="6" t="s">
        <v>2575</v>
      </c>
      <c r="J656" s="6">
        <v>1935</v>
      </c>
      <c r="K656" s="6">
        <v>131</v>
      </c>
      <c r="L656" s="6">
        <v>42</v>
      </c>
      <c r="M656" s="6">
        <v>1</v>
      </c>
      <c r="N656" s="6">
        <v>2</v>
      </c>
      <c r="O656" s="6" t="s">
        <v>2575</v>
      </c>
    </row>
    <row r="657" spans="1:15" x14ac:dyDescent="0.2">
      <c r="A657" s="9" t="s">
        <v>1813</v>
      </c>
      <c r="B657" s="6" t="s">
        <v>491</v>
      </c>
      <c r="C657" s="6" t="s">
        <v>492</v>
      </c>
      <c r="D657" s="6" t="s">
        <v>187</v>
      </c>
      <c r="E657" s="12">
        <v>45519</v>
      </c>
      <c r="F657" s="11" t="s">
        <v>1861</v>
      </c>
      <c r="G657" s="13">
        <v>0.43819444444444444</v>
      </c>
      <c r="H657" s="6">
        <v>0</v>
      </c>
      <c r="I657" s="6">
        <v>2449</v>
      </c>
      <c r="J657" s="6">
        <v>1930</v>
      </c>
      <c r="K657" s="6">
        <v>115</v>
      </c>
      <c r="L657" s="6">
        <v>0</v>
      </c>
      <c r="M657" s="6">
        <v>0</v>
      </c>
      <c r="N657" s="6">
        <v>2</v>
      </c>
      <c r="O657" s="6">
        <v>1</v>
      </c>
    </row>
    <row r="658" spans="1:15" x14ac:dyDescent="0.2">
      <c r="A658" s="9">
        <v>1.800227527119535E+16</v>
      </c>
      <c r="B658" s="6" t="s">
        <v>875</v>
      </c>
      <c r="C658" s="8" t="s">
        <v>876</v>
      </c>
      <c r="D658" s="6" t="s">
        <v>187</v>
      </c>
      <c r="E658" s="12" t="s">
        <v>2172</v>
      </c>
      <c r="F658" s="11" t="s">
        <v>1860</v>
      </c>
      <c r="G658" s="13" t="s">
        <v>1992</v>
      </c>
      <c r="H658" s="6">
        <v>0</v>
      </c>
      <c r="I658" s="6" t="s">
        <v>2575</v>
      </c>
      <c r="J658" s="6">
        <v>1923</v>
      </c>
      <c r="K658" s="6">
        <v>111</v>
      </c>
      <c r="L658" s="6">
        <v>1</v>
      </c>
      <c r="M658" s="6">
        <v>0</v>
      </c>
      <c r="N658" s="6">
        <v>2</v>
      </c>
      <c r="O658" s="6" t="s">
        <v>2575</v>
      </c>
    </row>
    <row r="659" spans="1:15" x14ac:dyDescent="0.2">
      <c r="A659" s="9" t="s">
        <v>1666</v>
      </c>
      <c r="B659" s="6" t="s">
        <v>198</v>
      </c>
      <c r="C659" s="6" t="s">
        <v>199</v>
      </c>
      <c r="D659" s="6" t="s">
        <v>189</v>
      </c>
      <c r="E659" s="12">
        <v>45649</v>
      </c>
      <c r="F659" s="11" t="s">
        <v>1858</v>
      </c>
      <c r="G659" s="13">
        <v>0.34027777777777779</v>
      </c>
      <c r="H659" s="6">
        <v>41</v>
      </c>
      <c r="I659" s="6">
        <v>2547</v>
      </c>
      <c r="J659" s="6">
        <v>1900</v>
      </c>
      <c r="K659" s="6">
        <v>52</v>
      </c>
      <c r="L659" s="6">
        <v>1</v>
      </c>
      <c r="M659" s="6">
        <v>0</v>
      </c>
      <c r="N659" s="6">
        <v>0</v>
      </c>
      <c r="O659" s="6" t="s">
        <v>2575</v>
      </c>
    </row>
    <row r="660" spans="1:15" x14ac:dyDescent="0.2">
      <c r="A660" s="9">
        <v>1.793493287982131E+16</v>
      </c>
      <c r="B660" s="6" t="s">
        <v>775</v>
      </c>
      <c r="C660" s="8" t="s">
        <v>776</v>
      </c>
      <c r="D660" s="6" t="s">
        <v>187</v>
      </c>
      <c r="E660" s="12" t="s">
        <v>2101</v>
      </c>
      <c r="F660" s="11" t="s">
        <v>1860</v>
      </c>
      <c r="G660" s="13" t="s">
        <v>2102</v>
      </c>
      <c r="H660" s="6">
        <v>0</v>
      </c>
      <c r="I660" s="6" t="s">
        <v>2575</v>
      </c>
      <c r="J660" s="6">
        <v>1895</v>
      </c>
      <c r="K660" s="6">
        <v>37</v>
      </c>
      <c r="L660" s="6">
        <v>5</v>
      </c>
      <c r="M660" s="6">
        <v>5</v>
      </c>
      <c r="N660" s="6">
        <v>2</v>
      </c>
      <c r="O660" s="6" t="s">
        <v>2575</v>
      </c>
    </row>
    <row r="661" spans="1:15" x14ac:dyDescent="0.2">
      <c r="A661" s="9">
        <v>1.8018761546093912E+16</v>
      </c>
      <c r="B661" s="6" t="s">
        <v>621</v>
      </c>
      <c r="C661" s="8" t="s">
        <v>622</v>
      </c>
      <c r="D661" s="6" t="s">
        <v>189</v>
      </c>
      <c r="E661" s="12" t="s">
        <v>1987</v>
      </c>
      <c r="F661" s="11" t="s">
        <v>1862</v>
      </c>
      <c r="G661" s="13" t="s">
        <v>1988</v>
      </c>
      <c r="H661" s="6">
        <v>67</v>
      </c>
      <c r="I661" s="6" t="s">
        <v>2575</v>
      </c>
      <c r="J661" s="6">
        <v>1892</v>
      </c>
      <c r="K661" s="6">
        <v>49</v>
      </c>
      <c r="L661" s="6">
        <v>9</v>
      </c>
      <c r="M661" s="6">
        <v>2</v>
      </c>
      <c r="N661" s="6">
        <v>0</v>
      </c>
      <c r="O661" s="6">
        <v>2</v>
      </c>
    </row>
    <row r="662" spans="1:15" x14ac:dyDescent="0.2">
      <c r="A662" s="9">
        <v>1.842671148702922E+16</v>
      </c>
      <c r="B662" s="6" t="s">
        <v>811</v>
      </c>
      <c r="C662" s="8" t="s">
        <v>812</v>
      </c>
      <c r="D662" s="6" t="s">
        <v>187</v>
      </c>
      <c r="E662" s="12" t="s">
        <v>2128</v>
      </c>
      <c r="F662" s="11" t="s">
        <v>1863</v>
      </c>
      <c r="G662" s="13" t="s">
        <v>2129</v>
      </c>
      <c r="H662" s="6">
        <v>0</v>
      </c>
      <c r="I662" s="6" t="s">
        <v>2575</v>
      </c>
      <c r="J662" s="6">
        <v>1892</v>
      </c>
      <c r="K662" s="6">
        <v>98</v>
      </c>
      <c r="L662" s="6">
        <v>2</v>
      </c>
      <c r="M662" s="6">
        <v>0</v>
      </c>
      <c r="N662" s="6">
        <v>3</v>
      </c>
      <c r="O662" s="6" t="s">
        <v>2575</v>
      </c>
    </row>
    <row r="663" spans="1:15" x14ac:dyDescent="0.2">
      <c r="A663" s="9">
        <v>1.802212582373052E+16</v>
      </c>
      <c r="B663" s="6" t="s">
        <v>1337</v>
      </c>
      <c r="C663" s="8" t="s">
        <v>1338</v>
      </c>
      <c r="D663" s="6" t="s">
        <v>187</v>
      </c>
      <c r="E663" s="12" t="s">
        <v>2457</v>
      </c>
      <c r="F663" s="11" t="s">
        <v>1860</v>
      </c>
      <c r="G663" s="13" t="s">
        <v>2460</v>
      </c>
      <c r="H663" s="6">
        <v>0</v>
      </c>
      <c r="I663" s="6" t="s">
        <v>2575</v>
      </c>
      <c r="J663" s="6">
        <v>1887</v>
      </c>
      <c r="K663" s="6">
        <v>132</v>
      </c>
      <c r="L663" s="6">
        <v>3</v>
      </c>
      <c r="M663" s="6">
        <v>4</v>
      </c>
      <c r="N663" s="6">
        <v>4</v>
      </c>
      <c r="O663" s="6" t="s">
        <v>2575</v>
      </c>
    </row>
    <row r="664" spans="1:15" x14ac:dyDescent="0.2">
      <c r="A664" s="9" t="s">
        <v>1816</v>
      </c>
      <c r="B664" s="6" t="s">
        <v>497</v>
      </c>
      <c r="C664" s="6" t="s">
        <v>498</v>
      </c>
      <c r="D664" s="6" t="s">
        <v>187</v>
      </c>
      <c r="E664" s="12">
        <v>45523</v>
      </c>
      <c r="F664" s="11" t="s">
        <v>1858</v>
      </c>
      <c r="G664" s="13">
        <v>0.37986111111111109</v>
      </c>
      <c r="H664" s="6">
        <v>0</v>
      </c>
      <c r="I664" s="6">
        <v>2371</v>
      </c>
      <c r="J664" s="6">
        <v>1885</v>
      </c>
      <c r="K664" s="6">
        <v>59</v>
      </c>
      <c r="L664" s="6">
        <v>4</v>
      </c>
      <c r="M664" s="6">
        <v>1</v>
      </c>
      <c r="N664" s="6">
        <v>3</v>
      </c>
      <c r="O664" s="6" t="s">
        <v>2575</v>
      </c>
    </row>
    <row r="665" spans="1:15" x14ac:dyDescent="0.2">
      <c r="A665" s="9">
        <v>1.802859679064884E+16</v>
      </c>
      <c r="B665" s="6" t="s">
        <v>1219</v>
      </c>
      <c r="C665" s="8" t="s">
        <v>1220</v>
      </c>
      <c r="D665" s="6" t="s">
        <v>187</v>
      </c>
      <c r="E665" s="12" t="s">
        <v>2390</v>
      </c>
      <c r="F665" s="11" t="s">
        <v>1861</v>
      </c>
      <c r="G665" s="13" t="s">
        <v>2392</v>
      </c>
      <c r="H665" s="6">
        <v>0</v>
      </c>
      <c r="I665" s="6" t="s">
        <v>2575</v>
      </c>
      <c r="J665" s="6">
        <v>1880</v>
      </c>
      <c r="K665" s="6">
        <v>68</v>
      </c>
      <c r="L665" s="6">
        <v>10</v>
      </c>
      <c r="M665" s="6">
        <v>0</v>
      </c>
      <c r="N665" s="6">
        <v>3</v>
      </c>
      <c r="O665" s="6" t="s">
        <v>2575</v>
      </c>
    </row>
    <row r="666" spans="1:15" x14ac:dyDescent="0.2">
      <c r="A666" s="9">
        <v>1.805015572349482E+16</v>
      </c>
      <c r="B666" s="6" t="s">
        <v>1281</v>
      </c>
      <c r="C666" s="8" t="s">
        <v>1282</v>
      </c>
      <c r="D666" s="6" t="s">
        <v>188</v>
      </c>
      <c r="E666" s="12" t="s">
        <v>2430</v>
      </c>
      <c r="F666" s="11" t="s">
        <v>1864</v>
      </c>
      <c r="G666" s="13" t="s">
        <v>2431</v>
      </c>
      <c r="H666" s="6">
        <v>0</v>
      </c>
      <c r="I666" s="6" t="s">
        <v>2575</v>
      </c>
      <c r="J666" s="6">
        <v>1865</v>
      </c>
      <c r="K666" s="6">
        <v>59</v>
      </c>
      <c r="L666" s="6">
        <v>9</v>
      </c>
      <c r="M666" s="6">
        <v>0</v>
      </c>
      <c r="N666" s="6">
        <v>3</v>
      </c>
      <c r="O666" s="6" t="s">
        <v>2575</v>
      </c>
    </row>
    <row r="667" spans="1:15" x14ac:dyDescent="0.2">
      <c r="A667" s="9">
        <v>1.790174812483193E+16</v>
      </c>
      <c r="B667" s="6" t="s">
        <v>1403</v>
      </c>
      <c r="C667" s="8" t="s">
        <v>1404</v>
      </c>
      <c r="D667" s="6" t="s">
        <v>188</v>
      </c>
      <c r="E667" s="12" t="s">
        <v>2488</v>
      </c>
      <c r="F667" s="11" t="s">
        <v>1861</v>
      </c>
      <c r="G667" s="13" t="s">
        <v>2382</v>
      </c>
      <c r="H667" s="6">
        <v>0</v>
      </c>
      <c r="I667" s="6" t="s">
        <v>2575</v>
      </c>
      <c r="J667" s="6">
        <v>1860</v>
      </c>
      <c r="K667" s="6">
        <v>87</v>
      </c>
      <c r="L667" s="6">
        <v>18</v>
      </c>
      <c r="M667" s="6">
        <v>3</v>
      </c>
      <c r="N667" s="6">
        <v>9</v>
      </c>
      <c r="O667" s="6">
        <v>1</v>
      </c>
    </row>
    <row r="668" spans="1:15" x14ac:dyDescent="0.2">
      <c r="A668" s="9" t="s">
        <v>1806</v>
      </c>
      <c r="B668" s="6" t="s">
        <v>477</v>
      </c>
      <c r="C668" s="6" t="s">
        <v>478</v>
      </c>
      <c r="D668" s="6" t="s">
        <v>188</v>
      </c>
      <c r="E668" s="12">
        <v>45512</v>
      </c>
      <c r="F668" s="11" t="s">
        <v>1861</v>
      </c>
      <c r="G668" s="13">
        <v>0.81944444444444442</v>
      </c>
      <c r="H668" s="6">
        <v>0</v>
      </c>
      <c r="I668" s="6">
        <v>2835</v>
      </c>
      <c r="J668" s="6">
        <v>1857</v>
      </c>
      <c r="K668" s="6">
        <v>135</v>
      </c>
      <c r="L668" s="6">
        <v>4</v>
      </c>
      <c r="M668" s="6">
        <v>0</v>
      </c>
      <c r="N668" s="6">
        <v>3</v>
      </c>
      <c r="O668" s="6">
        <v>1</v>
      </c>
    </row>
    <row r="669" spans="1:15" x14ac:dyDescent="0.2">
      <c r="A669" s="9" t="s">
        <v>1821</v>
      </c>
      <c r="B669" s="6" t="s">
        <v>507</v>
      </c>
      <c r="C669" s="6" t="s">
        <v>508</v>
      </c>
      <c r="D669" s="6" t="s">
        <v>187</v>
      </c>
      <c r="E669" s="12">
        <v>45530</v>
      </c>
      <c r="F669" s="11" t="s">
        <v>1858</v>
      </c>
      <c r="G669" s="13">
        <v>0.44097222222222221</v>
      </c>
      <c r="H669" s="6">
        <v>0</v>
      </c>
      <c r="I669" s="6">
        <v>2259</v>
      </c>
      <c r="J669" s="6">
        <v>1857</v>
      </c>
      <c r="K669" s="6">
        <v>95</v>
      </c>
      <c r="L669" s="6">
        <v>0</v>
      </c>
      <c r="M669" s="6">
        <v>2</v>
      </c>
      <c r="N669" s="6">
        <v>2</v>
      </c>
      <c r="O669" s="6" t="s">
        <v>2575</v>
      </c>
    </row>
    <row r="670" spans="1:15" x14ac:dyDescent="0.2">
      <c r="A670" s="9">
        <v>1.801008635876631E+16</v>
      </c>
      <c r="B670" s="6" t="s">
        <v>1353</v>
      </c>
      <c r="C670" s="8" t="s">
        <v>1354</v>
      </c>
      <c r="D670" s="6" t="s">
        <v>187</v>
      </c>
      <c r="E670" s="12" t="s">
        <v>2466</v>
      </c>
      <c r="F670" s="11" t="s">
        <v>1858</v>
      </c>
      <c r="G670" s="13" t="s">
        <v>2374</v>
      </c>
      <c r="H670" s="6">
        <v>0</v>
      </c>
      <c r="I670" s="6" t="s">
        <v>2575</v>
      </c>
      <c r="J670" s="6">
        <v>1857</v>
      </c>
      <c r="K670" s="6">
        <v>80</v>
      </c>
      <c r="L670" s="6">
        <v>1</v>
      </c>
      <c r="M670" s="6">
        <v>0</v>
      </c>
      <c r="N670" s="6">
        <v>0</v>
      </c>
      <c r="O670" s="6" t="s">
        <v>2575</v>
      </c>
    </row>
    <row r="671" spans="1:15" x14ac:dyDescent="0.2">
      <c r="A671" s="9">
        <v>1.799308506202349E+16</v>
      </c>
      <c r="B671" s="6" t="s">
        <v>1385</v>
      </c>
      <c r="C671" s="8" t="s">
        <v>1386</v>
      </c>
      <c r="D671" s="6" t="s">
        <v>188</v>
      </c>
      <c r="E671" s="12" t="s">
        <v>2481</v>
      </c>
      <c r="F671" s="11" t="s">
        <v>1861</v>
      </c>
      <c r="G671" s="13" t="s">
        <v>2482</v>
      </c>
      <c r="H671" s="6">
        <v>0</v>
      </c>
      <c r="I671" s="6" t="s">
        <v>2575</v>
      </c>
      <c r="J671" s="6">
        <v>1857</v>
      </c>
      <c r="K671" s="6">
        <v>144</v>
      </c>
      <c r="L671" s="6">
        <v>1</v>
      </c>
      <c r="M671" s="6">
        <v>0</v>
      </c>
      <c r="N671" s="6">
        <v>0</v>
      </c>
      <c r="O671" s="6" t="s">
        <v>2575</v>
      </c>
    </row>
    <row r="672" spans="1:15" x14ac:dyDescent="0.2">
      <c r="A672" s="9" t="s">
        <v>1617</v>
      </c>
      <c r="B672" s="6" t="s">
        <v>53</v>
      </c>
      <c r="C672" s="6" t="s">
        <v>142</v>
      </c>
      <c r="D672" s="6" t="s">
        <v>187</v>
      </c>
      <c r="E672" s="12">
        <v>45710</v>
      </c>
      <c r="F672" s="11" t="s">
        <v>1859</v>
      </c>
      <c r="G672" s="13">
        <v>0.35138888888888886</v>
      </c>
      <c r="H672" s="6">
        <v>0</v>
      </c>
      <c r="I672" s="6">
        <v>2574</v>
      </c>
      <c r="J672" s="6">
        <v>1840</v>
      </c>
      <c r="K672" s="6">
        <v>45</v>
      </c>
      <c r="L672" s="6">
        <v>12</v>
      </c>
      <c r="M672" s="6">
        <v>1</v>
      </c>
      <c r="N672" s="6">
        <v>8</v>
      </c>
      <c r="O672" s="6">
        <v>4</v>
      </c>
    </row>
    <row r="673" spans="1:15" x14ac:dyDescent="0.2">
      <c r="A673" s="9">
        <v>1.799403334464799E+16</v>
      </c>
      <c r="B673" s="6" t="s">
        <v>635</v>
      </c>
      <c r="C673" s="8" t="s">
        <v>636</v>
      </c>
      <c r="D673" s="6" t="s">
        <v>187</v>
      </c>
      <c r="E673" s="12" t="s">
        <v>1998</v>
      </c>
      <c r="F673" s="11" t="s">
        <v>1860</v>
      </c>
      <c r="G673" s="13" t="s">
        <v>1999</v>
      </c>
      <c r="H673" s="6">
        <v>0</v>
      </c>
      <c r="I673" s="6" t="s">
        <v>2575</v>
      </c>
      <c r="J673" s="6">
        <v>1835</v>
      </c>
      <c r="K673" s="6">
        <v>51</v>
      </c>
      <c r="L673" s="6">
        <v>1</v>
      </c>
      <c r="M673" s="6">
        <v>0</v>
      </c>
      <c r="N673" s="6">
        <v>0</v>
      </c>
      <c r="O673" s="6" t="s">
        <v>2575</v>
      </c>
    </row>
    <row r="674" spans="1:15" x14ac:dyDescent="0.2">
      <c r="A674" s="9">
        <v>1.830978448912792E+16</v>
      </c>
      <c r="B674" s="6" t="s">
        <v>907</v>
      </c>
      <c r="C674" s="8" t="s">
        <v>908</v>
      </c>
      <c r="D674" s="6" t="s">
        <v>187</v>
      </c>
      <c r="E674" s="12" t="s">
        <v>2191</v>
      </c>
      <c r="F674" s="11" t="s">
        <v>1862</v>
      </c>
      <c r="G674" s="13" t="s">
        <v>2193</v>
      </c>
      <c r="H674" s="6">
        <v>0</v>
      </c>
      <c r="I674" s="6" t="s">
        <v>2575</v>
      </c>
      <c r="J674" s="6">
        <v>1835</v>
      </c>
      <c r="K674" s="6">
        <v>36</v>
      </c>
      <c r="L674" s="6">
        <v>2</v>
      </c>
      <c r="M674" s="6">
        <v>0</v>
      </c>
      <c r="N674" s="6">
        <v>2</v>
      </c>
      <c r="O674" s="6" t="s">
        <v>2575</v>
      </c>
    </row>
    <row r="675" spans="1:15" x14ac:dyDescent="0.2">
      <c r="A675" s="9">
        <v>1.803849461874238E+16</v>
      </c>
      <c r="B675" s="6" t="s">
        <v>859</v>
      </c>
      <c r="C675" s="8" t="s">
        <v>860</v>
      </c>
      <c r="D675" s="6" t="s">
        <v>188</v>
      </c>
      <c r="E675" s="12" t="s">
        <v>2161</v>
      </c>
      <c r="F675" s="11" t="s">
        <v>1858</v>
      </c>
      <c r="G675" s="13" t="s">
        <v>2163</v>
      </c>
      <c r="H675" s="6">
        <v>0</v>
      </c>
      <c r="I675" s="6" t="s">
        <v>2575</v>
      </c>
      <c r="J675" s="6">
        <v>1825</v>
      </c>
      <c r="K675" s="6">
        <v>143</v>
      </c>
      <c r="L675" s="6">
        <v>16</v>
      </c>
      <c r="M675" s="6">
        <v>0</v>
      </c>
      <c r="N675" s="6">
        <v>0</v>
      </c>
      <c r="O675" s="6" t="s">
        <v>2575</v>
      </c>
    </row>
    <row r="676" spans="1:15" x14ac:dyDescent="0.2">
      <c r="A676" s="9">
        <v>1.800444673088066E+16</v>
      </c>
      <c r="B676" s="6" t="s">
        <v>1531</v>
      </c>
      <c r="C676" s="8" t="s">
        <v>1532</v>
      </c>
      <c r="D676" s="6" t="s">
        <v>189</v>
      </c>
      <c r="E676" s="12" t="s">
        <v>2432</v>
      </c>
      <c r="F676" s="11" t="s">
        <v>1862</v>
      </c>
      <c r="G676" s="13" t="s">
        <v>2021</v>
      </c>
      <c r="H676" s="6">
        <v>32</v>
      </c>
      <c r="I676" s="6" t="s">
        <v>2575</v>
      </c>
      <c r="J676" s="6">
        <v>1823</v>
      </c>
      <c r="K676" s="6">
        <v>120</v>
      </c>
      <c r="L676" s="6">
        <v>5</v>
      </c>
      <c r="M676" s="6">
        <v>0</v>
      </c>
      <c r="N676" s="6">
        <v>4</v>
      </c>
      <c r="O676" s="6">
        <v>2</v>
      </c>
    </row>
    <row r="677" spans="1:15" x14ac:dyDescent="0.2">
      <c r="A677" s="9">
        <v>1.798792761266389E+16</v>
      </c>
      <c r="B677" s="6" t="s">
        <v>617</v>
      </c>
      <c r="C677" s="8" t="s">
        <v>618</v>
      </c>
      <c r="D677" s="6" t="s">
        <v>188</v>
      </c>
      <c r="E677" s="12" t="s">
        <v>1983</v>
      </c>
      <c r="F677" s="11" t="s">
        <v>1860</v>
      </c>
      <c r="G677" s="13" t="s">
        <v>1984</v>
      </c>
      <c r="H677" s="6">
        <v>0</v>
      </c>
      <c r="I677" s="6" t="s">
        <v>2575</v>
      </c>
      <c r="J677" s="6">
        <v>1820</v>
      </c>
      <c r="K677" s="6">
        <v>150</v>
      </c>
      <c r="L677" s="6">
        <v>19</v>
      </c>
      <c r="M677" s="6">
        <v>1</v>
      </c>
      <c r="N677" s="6">
        <v>19</v>
      </c>
      <c r="O677" s="6">
        <v>1</v>
      </c>
    </row>
    <row r="678" spans="1:15" x14ac:dyDescent="0.2">
      <c r="A678" s="9">
        <v>1.793713000783572E+16</v>
      </c>
      <c r="B678" s="6" t="s">
        <v>639</v>
      </c>
      <c r="C678" s="8" t="s">
        <v>640</v>
      </c>
      <c r="D678" s="6" t="s">
        <v>187</v>
      </c>
      <c r="E678" s="12" t="s">
        <v>2000</v>
      </c>
      <c r="F678" s="11" t="s">
        <v>1861</v>
      </c>
      <c r="G678" s="13" t="s">
        <v>2002</v>
      </c>
      <c r="H678" s="6">
        <v>0</v>
      </c>
      <c r="I678" s="6" t="s">
        <v>2575</v>
      </c>
      <c r="J678" s="6">
        <v>1811</v>
      </c>
      <c r="K678" s="6">
        <v>170</v>
      </c>
      <c r="L678" s="6">
        <v>0</v>
      </c>
      <c r="M678" s="6">
        <v>1</v>
      </c>
      <c r="N678" s="6">
        <v>0</v>
      </c>
      <c r="O678" s="6" t="s">
        <v>2575</v>
      </c>
    </row>
    <row r="679" spans="1:15" x14ac:dyDescent="0.2">
      <c r="A679" s="9">
        <v>1.802934738775998E+16</v>
      </c>
      <c r="B679" s="6" t="s">
        <v>843</v>
      </c>
      <c r="C679" s="8" t="s">
        <v>844</v>
      </c>
      <c r="D679" s="6" t="s">
        <v>187</v>
      </c>
      <c r="E679" s="12" t="s">
        <v>2152</v>
      </c>
      <c r="F679" s="11" t="s">
        <v>1863</v>
      </c>
      <c r="G679" s="13" t="s">
        <v>2153</v>
      </c>
      <c r="H679" s="6">
        <v>0</v>
      </c>
      <c r="I679" s="6" t="s">
        <v>2575</v>
      </c>
      <c r="J679" s="6">
        <v>1811</v>
      </c>
      <c r="K679" s="6">
        <v>58</v>
      </c>
      <c r="L679" s="6">
        <v>6</v>
      </c>
      <c r="M679" s="6">
        <v>0</v>
      </c>
      <c r="N679" s="6">
        <v>1</v>
      </c>
      <c r="O679" s="6">
        <v>3</v>
      </c>
    </row>
    <row r="680" spans="1:15" x14ac:dyDescent="0.2">
      <c r="A680" s="9" t="s">
        <v>1694</v>
      </c>
      <c r="B680" s="6" t="s">
        <v>254</v>
      </c>
      <c r="C680" s="6" t="s">
        <v>255</v>
      </c>
      <c r="D680" s="6" t="s">
        <v>188</v>
      </c>
      <c r="E680" s="12">
        <v>45621</v>
      </c>
      <c r="F680" s="11" t="s">
        <v>1858</v>
      </c>
      <c r="G680" s="13">
        <v>0.42499999999999999</v>
      </c>
      <c r="H680" s="6">
        <v>0</v>
      </c>
      <c r="I680" s="6">
        <v>3660</v>
      </c>
      <c r="J680" s="6">
        <v>1791</v>
      </c>
      <c r="K680" s="6">
        <v>82</v>
      </c>
      <c r="L680" s="6">
        <v>20</v>
      </c>
      <c r="M680" s="6">
        <v>0</v>
      </c>
      <c r="N680" s="6">
        <v>4</v>
      </c>
      <c r="O680" s="6" t="s">
        <v>2575</v>
      </c>
    </row>
    <row r="681" spans="1:15" x14ac:dyDescent="0.2">
      <c r="A681" s="9" t="s">
        <v>1706</v>
      </c>
      <c r="B681" s="6" t="s">
        <v>277</v>
      </c>
      <c r="C681" s="6" t="s">
        <v>278</v>
      </c>
      <c r="D681" s="6" t="s">
        <v>189</v>
      </c>
      <c r="E681" s="12">
        <v>45608</v>
      </c>
      <c r="F681" s="11" t="s">
        <v>1863</v>
      </c>
      <c r="G681" s="13">
        <v>0.78611111111111109</v>
      </c>
      <c r="H681" s="6">
        <v>56</v>
      </c>
      <c r="I681" s="6">
        <v>2453</v>
      </c>
      <c r="J681" s="6">
        <v>1772</v>
      </c>
      <c r="K681" s="6">
        <v>96</v>
      </c>
      <c r="L681" s="6">
        <v>29</v>
      </c>
      <c r="M681" s="6">
        <v>4</v>
      </c>
      <c r="N681" s="6">
        <v>7</v>
      </c>
      <c r="O681" s="6">
        <v>3</v>
      </c>
    </row>
    <row r="682" spans="1:15" x14ac:dyDescent="0.2">
      <c r="A682" s="9">
        <v>1.80008705420409E+16</v>
      </c>
      <c r="B682" s="6" t="s">
        <v>1129</v>
      </c>
      <c r="C682" s="8" t="s">
        <v>1130</v>
      </c>
      <c r="D682" s="6" t="s">
        <v>187</v>
      </c>
      <c r="E682" s="12" t="s">
        <v>2337</v>
      </c>
      <c r="F682" s="11" t="s">
        <v>1864</v>
      </c>
      <c r="G682" s="13" t="s">
        <v>2340</v>
      </c>
      <c r="H682" s="6">
        <v>0</v>
      </c>
      <c r="I682" s="6" t="s">
        <v>2575</v>
      </c>
      <c r="J682" s="6">
        <v>1760</v>
      </c>
      <c r="K682" s="6">
        <v>76</v>
      </c>
      <c r="L682" s="6">
        <v>4</v>
      </c>
      <c r="M682" s="6">
        <v>0</v>
      </c>
      <c r="N682" s="6">
        <v>4</v>
      </c>
      <c r="O682" s="6" t="s">
        <v>2575</v>
      </c>
    </row>
    <row r="683" spans="1:15" x14ac:dyDescent="0.2">
      <c r="A683" s="9">
        <v>1.786011640211175E+16</v>
      </c>
      <c r="B683" s="6" t="s">
        <v>807</v>
      </c>
      <c r="C683" s="8" t="s">
        <v>808</v>
      </c>
      <c r="D683" s="6" t="s">
        <v>187</v>
      </c>
      <c r="E683" s="12" t="s">
        <v>2125</v>
      </c>
      <c r="F683" s="11" t="s">
        <v>1862</v>
      </c>
      <c r="G683" s="13" t="s">
        <v>2127</v>
      </c>
      <c r="H683" s="6">
        <v>0</v>
      </c>
      <c r="I683" s="6" t="s">
        <v>2575</v>
      </c>
      <c r="J683" s="6">
        <v>1756</v>
      </c>
      <c r="K683" s="6">
        <v>87</v>
      </c>
      <c r="L683" s="6">
        <v>2</v>
      </c>
      <c r="M683" s="6">
        <v>6</v>
      </c>
      <c r="N683" s="6">
        <v>1</v>
      </c>
      <c r="O683" s="6" t="s">
        <v>2575</v>
      </c>
    </row>
    <row r="684" spans="1:15" x14ac:dyDescent="0.2">
      <c r="A684" s="9">
        <v>1.793951813100532E+16</v>
      </c>
      <c r="B684" s="6" t="s">
        <v>1941</v>
      </c>
      <c r="C684" s="8" t="s">
        <v>1942</v>
      </c>
      <c r="D684" s="6" t="s">
        <v>187</v>
      </c>
      <c r="E684" s="12" t="s">
        <v>1943</v>
      </c>
      <c r="F684" s="11" t="s">
        <v>1862</v>
      </c>
      <c r="G684" s="13">
        <v>0.82638888888888884</v>
      </c>
      <c r="H684" s="6">
        <v>0</v>
      </c>
      <c r="I684" s="6">
        <v>2245</v>
      </c>
      <c r="J684" s="6">
        <v>1756</v>
      </c>
      <c r="K684" s="6">
        <v>25</v>
      </c>
      <c r="L684" s="6">
        <v>2</v>
      </c>
      <c r="M684" s="6">
        <v>0</v>
      </c>
      <c r="N684" s="6">
        <v>1</v>
      </c>
      <c r="O684" s="6" t="s">
        <v>2575</v>
      </c>
    </row>
    <row r="685" spans="1:15" x14ac:dyDescent="0.2">
      <c r="A685" s="9">
        <v>1.788963703485296E+16</v>
      </c>
      <c r="B685" s="6" t="s">
        <v>985</v>
      </c>
      <c r="C685" s="8" t="s">
        <v>986</v>
      </c>
      <c r="D685" s="6" t="s">
        <v>187</v>
      </c>
      <c r="E685" s="12" t="s">
        <v>2250</v>
      </c>
      <c r="F685" s="11" t="s">
        <v>1862</v>
      </c>
      <c r="G685" s="13" t="s">
        <v>2251</v>
      </c>
      <c r="H685" s="6">
        <v>0</v>
      </c>
      <c r="I685" s="6" t="s">
        <v>2575</v>
      </c>
      <c r="J685" s="6">
        <v>1753</v>
      </c>
      <c r="K685" s="6">
        <v>45</v>
      </c>
      <c r="L685" s="6">
        <v>3</v>
      </c>
      <c r="M685" s="6">
        <v>0</v>
      </c>
      <c r="N685" s="6">
        <v>3</v>
      </c>
      <c r="O685" s="6">
        <v>1</v>
      </c>
    </row>
    <row r="686" spans="1:15" x14ac:dyDescent="0.2">
      <c r="A686" s="9">
        <v>1.792335566090527E+16</v>
      </c>
      <c r="B686" s="6" t="s">
        <v>675</v>
      </c>
      <c r="C686" s="8" t="s">
        <v>676</v>
      </c>
      <c r="D686" s="6" t="s">
        <v>187</v>
      </c>
      <c r="E686" s="12" t="s">
        <v>2023</v>
      </c>
      <c r="F686" s="11" t="s">
        <v>1858</v>
      </c>
      <c r="G686" s="13" t="s">
        <v>2026</v>
      </c>
      <c r="H686" s="6">
        <v>0</v>
      </c>
      <c r="I686" s="6" t="s">
        <v>2575</v>
      </c>
      <c r="J686" s="6">
        <v>1739</v>
      </c>
      <c r="K686" s="6">
        <v>44</v>
      </c>
      <c r="L686" s="6">
        <v>7</v>
      </c>
      <c r="M686" s="6">
        <v>0</v>
      </c>
      <c r="N686" s="6">
        <v>1</v>
      </c>
      <c r="O686" s="6" t="s">
        <v>2575</v>
      </c>
    </row>
    <row r="687" spans="1:15" x14ac:dyDescent="0.2">
      <c r="A687" s="9" t="s">
        <v>1608</v>
      </c>
      <c r="B687" s="6" t="s">
        <v>44</v>
      </c>
      <c r="C687" s="6" t="s">
        <v>133</v>
      </c>
      <c r="D687" s="6" t="s">
        <v>189</v>
      </c>
      <c r="E687" s="12">
        <v>45716</v>
      </c>
      <c r="F687" s="11" t="s">
        <v>1860</v>
      </c>
      <c r="G687" s="13">
        <v>0.78402777777777777</v>
      </c>
      <c r="H687" s="6">
        <v>67</v>
      </c>
      <c r="I687" s="6">
        <v>2643</v>
      </c>
      <c r="J687" s="6">
        <v>1732</v>
      </c>
      <c r="K687" s="6">
        <v>47</v>
      </c>
      <c r="L687" s="6">
        <v>4</v>
      </c>
      <c r="M687" s="6">
        <v>5</v>
      </c>
      <c r="N687" s="6">
        <v>5</v>
      </c>
      <c r="O687" s="6">
        <v>1</v>
      </c>
    </row>
    <row r="688" spans="1:15" x14ac:dyDescent="0.2">
      <c r="A688" s="9">
        <v>1.801143978180785E+16</v>
      </c>
      <c r="B688" s="6" t="s">
        <v>1243</v>
      </c>
      <c r="C688" s="8" t="s">
        <v>1244</v>
      </c>
      <c r="D688" s="6" t="s">
        <v>188</v>
      </c>
      <c r="E688" s="12" t="s">
        <v>2407</v>
      </c>
      <c r="F688" s="11" t="s">
        <v>1863</v>
      </c>
      <c r="G688" s="13" t="s">
        <v>1979</v>
      </c>
      <c r="H688" s="6">
        <v>0</v>
      </c>
      <c r="I688" s="6" t="s">
        <v>2575</v>
      </c>
      <c r="J688" s="6">
        <v>1730</v>
      </c>
      <c r="K688" s="6">
        <v>76</v>
      </c>
      <c r="L688" s="6">
        <v>10</v>
      </c>
      <c r="M688" s="6">
        <v>0</v>
      </c>
      <c r="N688" s="6">
        <v>3</v>
      </c>
      <c r="O688" s="6" t="s">
        <v>2575</v>
      </c>
    </row>
    <row r="689" spans="1:15" x14ac:dyDescent="0.2">
      <c r="A689" s="9" t="s">
        <v>1587</v>
      </c>
      <c r="B689" s="6" t="s">
        <v>23</v>
      </c>
      <c r="C689" s="6" t="s">
        <v>112</v>
      </c>
      <c r="D689" s="6" t="s">
        <v>189</v>
      </c>
      <c r="E689" s="12">
        <v>45735</v>
      </c>
      <c r="F689" s="11" t="s">
        <v>1862</v>
      </c>
      <c r="G689" s="13">
        <v>0.43263888888888891</v>
      </c>
      <c r="H689" s="6">
        <v>87</v>
      </c>
      <c r="I689" s="6">
        <v>2297</v>
      </c>
      <c r="J689" s="6">
        <v>1723</v>
      </c>
      <c r="K689" s="6">
        <v>135</v>
      </c>
      <c r="L689" s="6">
        <v>9</v>
      </c>
      <c r="M689" s="6">
        <v>2</v>
      </c>
      <c r="N689" s="6">
        <v>2</v>
      </c>
      <c r="O689" s="6">
        <v>2</v>
      </c>
    </row>
    <row r="690" spans="1:15" x14ac:dyDescent="0.2">
      <c r="A690" s="9">
        <v>1.786608710713945E+16</v>
      </c>
      <c r="B690" s="6" t="s">
        <v>603</v>
      </c>
      <c r="C690" s="8" t="s">
        <v>604</v>
      </c>
      <c r="D690" s="6" t="s">
        <v>187</v>
      </c>
      <c r="E690" s="12" t="s">
        <v>1972</v>
      </c>
      <c r="F690" s="11" t="s">
        <v>1861</v>
      </c>
      <c r="G690" s="13" t="s">
        <v>1973</v>
      </c>
      <c r="H690" s="6">
        <v>0</v>
      </c>
      <c r="I690" s="6" t="s">
        <v>2575</v>
      </c>
      <c r="J690" s="6">
        <v>1723</v>
      </c>
      <c r="K690" s="6">
        <v>116</v>
      </c>
      <c r="L690" s="6">
        <v>13</v>
      </c>
      <c r="M690" s="6">
        <v>0</v>
      </c>
      <c r="N690" s="6">
        <v>4</v>
      </c>
      <c r="O690" s="6" t="s">
        <v>2575</v>
      </c>
    </row>
    <row r="691" spans="1:15" x14ac:dyDescent="0.2">
      <c r="A691" s="9">
        <v>1.798244336346847E+16</v>
      </c>
      <c r="B691" s="6" t="s">
        <v>943</v>
      </c>
      <c r="C691" s="8" t="s">
        <v>944</v>
      </c>
      <c r="D691" s="6" t="s">
        <v>187</v>
      </c>
      <c r="E691" s="12" t="s">
        <v>2216</v>
      </c>
      <c r="F691" s="11" t="s">
        <v>1863</v>
      </c>
      <c r="G691" s="13" t="s">
        <v>2218</v>
      </c>
      <c r="H691" s="6">
        <v>0</v>
      </c>
      <c r="I691" s="6" t="s">
        <v>2575</v>
      </c>
      <c r="J691" s="6">
        <v>1723</v>
      </c>
      <c r="K691" s="6">
        <v>126</v>
      </c>
      <c r="L691" s="6">
        <v>5</v>
      </c>
      <c r="M691" s="6">
        <v>0</v>
      </c>
      <c r="N691" s="6">
        <v>2</v>
      </c>
      <c r="O691" s="6" t="s">
        <v>2575</v>
      </c>
    </row>
    <row r="692" spans="1:15" x14ac:dyDescent="0.2">
      <c r="A692" s="9">
        <v>1.8024430631044872E+16</v>
      </c>
      <c r="B692" s="6" t="s">
        <v>583</v>
      </c>
      <c r="C692" s="8" t="s">
        <v>584</v>
      </c>
      <c r="D692" s="6" t="s">
        <v>188</v>
      </c>
      <c r="E692" s="12" t="s">
        <v>1955</v>
      </c>
      <c r="F692" s="11" t="s">
        <v>1863</v>
      </c>
      <c r="G692" s="13" t="s">
        <v>1956</v>
      </c>
      <c r="H692" s="6">
        <v>0</v>
      </c>
      <c r="I692" s="6" t="s">
        <v>2575</v>
      </c>
      <c r="J692" s="6">
        <v>1718</v>
      </c>
      <c r="K692" s="6">
        <v>151</v>
      </c>
      <c r="L692" s="6">
        <v>26</v>
      </c>
      <c r="M692" s="6">
        <v>2</v>
      </c>
      <c r="N692" s="6">
        <v>12</v>
      </c>
      <c r="O692" s="6" t="s">
        <v>2575</v>
      </c>
    </row>
    <row r="693" spans="1:15" x14ac:dyDescent="0.2">
      <c r="A693" s="9">
        <v>1.8036141583492088E+16</v>
      </c>
      <c r="B693" s="6" t="s">
        <v>1393</v>
      </c>
      <c r="C693" s="8" t="s">
        <v>1394</v>
      </c>
      <c r="D693" s="6" t="s">
        <v>187</v>
      </c>
      <c r="E693" s="12" t="s">
        <v>2484</v>
      </c>
      <c r="F693" s="11" t="s">
        <v>1863</v>
      </c>
      <c r="G693" s="13" t="s">
        <v>2425</v>
      </c>
      <c r="H693" s="6">
        <v>0</v>
      </c>
      <c r="I693" s="6" t="s">
        <v>2575</v>
      </c>
      <c r="J693" s="6">
        <v>1716</v>
      </c>
      <c r="K693" s="6">
        <v>105</v>
      </c>
      <c r="L693" s="6">
        <v>3</v>
      </c>
      <c r="M693" s="6">
        <v>0</v>
      </c>
      <c r="N693" s="6">
        <v>0</v>
      </c>
      <c r="O693" s="6" t="s">
        <v>2575</v>
      </c>
    </row>
    <row r="694" spans="1:15" x14ac:dyDescent="0.2">
      <c r="A694" s="9">
        <v>1.794829050280554E+16</v>
      </c>
      <c r="B694" s="6" t="s">
        <v>631</v>
      </c>
      <c r="C694" s="8" t="s">
        <v>632</v>
      </c>
      <c r="D694" s="6" t="s">
        <v>187</v>
      </c>
      <c r="E694" s="12" t="s">
        <v>1993</v>
      </c>
      <c r="F694" s="11" t="s">
        <v>1858</v>
      </c>
      <c r="G694" s="13" t="s">
        <v>1995</v>
      </c>
      <c r="H694" s="6">
        <v>0</v>
      </c>
      <c r="I694" s="6" t="s">
        <v>2575</v>
      </c>
      <c r="J694" s="6">
        <v>1709</v>
      </c>
      <c r="K694" s="6">
        <v>62</v>
      </c>
      <c r="L694" s="6">
        <v>4</v>
      </c>
      <c r="M694" s="6">
        <v>0</v>
      </c>
      <c r="N694" s="6">
        <v>3</v>
      </c>
      <c r="O694" s="6">
        <v>1</v>
      </c>
    </row>
    <row r="695" spans="1:15" x14ac:dyDescent="0.2">
      <c r="A695" s="9">
        <v>1.784703824121848E+16</v>
      </c>
      <c r="B695" s="6" t="s">
        <v>677</v>
      </c>
      <c r="C695" s="8" t="s">
        <v>678</v>
      </c>
      <c r="D695" s="6" t="s">
        <v>187</v>
      </c>
      <c r="E695" s="12" t="s">
        <v>2027</v>
      </c>
      <c r="F695" s="11" t="s">
        <v>1860</v>
      </c>
      <c r="G695" s="13" t="s">
        <v>2028</v>
      </c>
      <c r="H695" s="6">
        <v>0</v>
      </c>
      <c r="I695" s="6" t="s">
        <v>2575</v>
      </c>
      <c r="J695" s="6">
        <v>1709</v>
      </c>
      <c r="K695" s="6">
        <v>55</v>
      </c>
      <c r="L695" s="6">
        <v>3</v>
      </c>
      <c r="M695" s="6">
        <v>4</v>
      </c>
      <c r="N695" s="6">
        <v>0</v>
      </c>
      <c r="O695" s="6" t="s">
        <v>2575</v>
      </c>
    </row>
    <row r="696" spans="1:15" x14ac:dyDescent="0.2">
      <c r="A696" s="9" t="s">
        <v>1729</v>
      </c>
      <c r="B696" s="6" t="s">
        <v>323</v>
      </c>
      <c r="C696" s="6" t="s">
        <v>324</v>
      </c>
      <c r="D696" s="6" t="s">
        <v>189</v>
      </c>
      <c r="E696" s="12">
        <v>45588</v>
      </c>
      <c r="F696" s="11" t="s">
        <v>1862</v>
      </c>
      <c r="G696" s="13">
        <v>0.84305555555555556</v>
      </c>
      <c r="H696" s="6">
        <v>42</v>
      </c>
      <c r="I696" s="6">
        <v>2326</v>
      </c>
      <c r="J696" s="6">
        <v>1707</v>
      </c>
      <c r="K696" s="6">
        <v>43</v>
      </c>
      <c r="L696" s="6">
        <v>8</v>
      </c>
      <c r="M696" s="6">
        <v>0</v>
      </c>
      <c r="N696" s="6">
        <v>0</v>
      </c>
      <c r="O696" s="6">
        <v>1</v>
      </c>
    </row>
    <row r="697" spans="1:15" x14ac:dyDescent="0.2">
      <c r="A697" s="9">
        <v>1.8409541872001992E+16</v>
      </c>
      <c r="B697" s="6" t="s">
        <v>975</v>
      </c>
      <c r="C697" s="8" t="s">
        <v>976</v>
      </c>
      <c r="D697" s="6" t="s">
        <v>187</v>
      </c>
      <c r="E697" s="12" t="s">
        <v>2244</v>
      </c>
      <c r="F697" s="11" t="s">
        <v>1859</v>
      </c>
      <c r="G697" s="13" t="s">
        <v>2209</v>
      </c>
      <c r="H697" s="6">
        <v>0</v>
      </c>
      <c r="I697" s="6" t="s">
        <v>2575</v>
      </c>
      <c r="J697" s="6">
        <v>1702</v>
      </c>
      <c r="K697" s="6">
        <v>63</v>
      </c>
      <c r="L697" s="6">
        <v>3</v>
      </c>
      <c r="M697" s="6">
        <v>0</v>
      </c>
      <c r="N697" s="6">
        <v>0</v>
      </c>
      <c r="O697" s="6" t="s">
        <v>2575</v>
      </c>
    </row>
    <row r="698" spans="1:15" x14ac:dyDescent="0.2">
      <c r="A698" s="9">
        <v>1.799563194831822E+16</v>
      </c>
      <c r="B698" s="6" t="s">
        <v>1399</v>
      </c>
      <c r="C698" s="8" t="s">
        <v>1400</v>
      </c>
      <c r="D698" s="6" t="s">
        <v>188</v>
      </c>
      <c r="E698" s="12" t="s">
        <v>2486</v>
      </c>
      <c r="F698" s="11" t="s">
        <v>1859</v>
      </c>
      <c r="G698" s="13" t="s">
        <v>2195</v>
      </c>
      <c r="H698" s="6">
        <v>0</v>
      </c>
      <c r="I698" s="6" t="s">
        <v>2575</v>
      </c>
      <c r="J698" s="6">
        <v>1698</v>
      </c>
      <c r="K698" s="6">
        <v>63</v>
      </c>
      <c r="L698" s="6">
        <v>2</v>
      </c>
      <c r="M698" s="6">
        <v>0</v>
      </c>
      <c r="N698" s="6">
        <v>1</v>
      </c>
      <c r="O698" s="6" t="s">
        <v>2575</v>
      </c>
    </row>
    <row r="699" spans="1:15" x14ac:dyDescent="0.2">
      <c r="A699" s="9" t="s">
        <v>1742</v>
      </c>
      <c r="B699" s="6" t="s">
        <v>349</v>
      </c>
      <c r="C699" s="6" t="s">
        <v>350</v>
      </c>
      <c r="D699" s="6" t="s">
        <v>187</v>
      </c>
      <c r="E699" s="12">
        <v>45578</v>
      </c>
      <c r="F699" s="11" t="s">
        <v>1864</v>
      </c>
      <c r="G699" s="13">
        <v>0.41944444444444445</v>
      </c>
      <c r="H699" s="6">
        <v>0</v>
      </c>
      <c r="I699" s="6">
        <v>2245</v>
      </c>
      <c r="J699" s="6">
        <v>1691</v>
      </c>
      <c r="K699" s="6">
        <v>40</v>
      </c>
      <c r="L699" s="6">
        <v>3</v>
      </c>
      <c r="M699" s="6">
        <v>0</v>
      </c>
      <c r="N699" s="6">
        <v>5</v>
      </c>
      <c r="O699" s="6" t="s">
        <v>2575</v>
      </c>
    </row>
    <row r="700" spans="1:15" x14ac:dyDescent="0.2">
      <c r="A700" s="9">
        <v>1.791518455782092E+16</v>
      </c>
      <c r="B700" s="6" t="s">
        <v>1181</v>
      </c>
      <c r="C700" s="8" t="s">
        <v>1182</v>
      </c>
      <c r="D700" s="6" t="s">
        <v>187</v>
      </c>
      <c r="E700" s="12" t="s">
        <v>2367</v>
      </c>
      <c r="F700" s="11" t="s">
        <v>1858</v>
      </c>
      <c r="G700" s="13" t="s">
        <v>2369</v>
      </c>
      <c r="H700" s="6">
        <v>0</v>
      </c>
      <c r="I700" s="6" t="s">
        <v>2575</v>
      </c>
      <c r="J700" s="6">
        <v>1691</v>
      </c>
      <c r="K700" s="6">
        <v>122</v>
      </c>
      <c r="L700" s="6">
        <v>1</v>
      </c>
      <c r="M700" s="6">
        <v>1</v>
      </c>
      <c r="N700" s="6">
        <v>0</v>
      </c>
      <c r="O700" s="6" t="s">
        <v>2575</v>
      </c>
    </row>
    <row r="701" spans="1:15" x14ac:dyDescent="0.2">
      <c r="A701" s="9" t="s">
        <v>1782</v>
      </c>
      <c r="B701" s="6" t="s">
        <v>429</v>
      </c>
      <c r="C701" s="6" t="s">
        <v>430</v>
      </c>
      <c r="D701" s="6" t="s">
        <v>187</v>
      </c>
      <c r="E701" s="12">
        <v>45489</v>
      </c>
      <c r="F701" s="11" t="s">
        <v>1863</v>
      </c>
      <c r="G701" s="13">
        <v>0.38541666666666669</v>
      </c>
      <c r="H701" s="6">
        <v>0</v>
      </c>
      <c r="I701" s="6">
        <v>2106</v>
      </c>
      <c r="J701" s="6">
        <v>1679</v>
      </c>
      <c r="K701" s="6">
        <v>22</v>
      </c>
      <c r="L701" s="6">
        <v>3</v>
      </c>
      <c r="M701" s="6">
        <v>0</v>
      </c>
      <c r="N701" s="6">
        <v>6</v>
      </c>
      <c r="O701" s="6" t="s">
        <v>2575</v>
      </c>
    </row>
    <row r="702" spans="1:15" x14ac:dyDescent="0.2">
      <c r="A702" s="9">
        <v>1.799212074821765E+16</v>
      </c>
      <c r="B702" s="6" t="s">
        <v>1369</v>
      </c>
      <c r="C702" s="8" t="s">
        <v>1370</v>
      </c>
      <c r="D702" s="6" t="s">
        <v>188</v>
      </c>
      <c r="E702" s="12" t="s">
        <v>2473</v>
      </c>
      <c r="F702" s="11" t="s">
        <v>1862</v>
      </c>
      <c r="G702" s="13" t="s">
        <v>2474</v>
      </c>
      <c r="H702" s="6">
        <v>0</v>
      </c>
      <c r="I702" s="6" t="s">
        <v>2575</v>
      </c>
      <c r="J702" s="6">
        <v>1677</v>
      </c>
      <c r="K702" s="6">
        <v>125</v>
      </c>
      <c r="L702" s="6">
        <v>3</v>
      </c>
      <c r="M702" s="6">
        <v>0</v>
      </c>
      <c r="N702" s="6">
        <v>7</v>
      </c>
      <c r="O702" s="6" t="s">
        <v>2575</v>
      </c>
    </row>
    <row r="703" spans="1:15" x14ac:dyDescent="0.2">
      <c r="A703" s="9">
        <v>1.797057062953425E+16</v>
      </c>
      <c r="B703" s="6" t="s">
        <v>1373</v>
      </c>
      <c r="C703" s="8" t="s">
        <v>1374</v>
      </c>
      <c r="D703" s="6" t="s">
        <v>187</v>
      </c>
      <c r="E703" s="12" t="s">
        <v>2475</v>
      </c>
      <c r="F703" s="11" t="s">
        <v>1863</v>
      </c>
      <c r="G703" s="13" t="s">
        <v>1973</v>
      </c>
      <c r="H703" s="6">
        <v>0</v>
      </c>
      <c r="I703" s="6" t="s">
        <v>2575</v>
      </c>
      <c r="J703" s="6">
        <v>1670</v>
      </c>
      <c r="K703" s="6">
        <v>43</v>
      </c>
      <c r="L703" s="6">
        <v>2</v>
      </c>
      <c r="M703" s="6">
        <v>7</v>
      </c>
      <c r="N703" s="6">
        <v>0</v>
      </c>
      <c r="O703" s="6" t="s">
        <v>2575</v>
      </c>
    </row>
    <row r="704" spans="1:15" x14ac:dyDescent="0.2">
      <c r="A704" s="9" t="s">
        <v>1584</v>
      </c>
      <c r="B704" s="6" t="s">
        <v>20</v>
      </c>
      <c r="C704" s="6" t="s">
        <v>109</v>
      </c>
      <c r="D704" s="6" t="s">
        <v>188</v>
      </c>
      <c r="E704" s="12">
        <v>45737</v>
      </c>
      <c r="F704" s="11" t="s">
        <v>1860</v>
      </c>
      <c r="G704" s="13">
        <v>0.44166666666666665</v>
      </c>
      <c r="H704" s="6">
        <v>0</v>
      </c>
      <c r="I704" s="6">
        <v>3598</v>
      </c>
      <c r="J704" s="6">
        <v>1666</v>
      </c>
      <c r="K704" s="6">
        <v>68</v>
      </c>
      <c r="L704" s="6">
        <v>1</v>
      </c>
      <c r="M704" s="6">
        <v>4</v>
      </c>
      <c r="N704" s="6">
        <v>1</v>
      </c>
      <c r="O704" s="6" t="s">
        <v>2575</v>
      </c>
    </row>
    <row r="705" spans="1:15" x14ac:dyDescent="0.2">
      <c r="A705" s="9">
        <v>1.79875731746542E+16</v>
      </c>
      <c r="B705" s="6" t="s">
        <v>671</v>
      </c>
      <c r="C705" s="8" t="s">
        <v>672</v>
      </c>
      <c r="D705" s="6" t="s">
        <v>187</v>
      </c>
      <c r="E705" s="12" t="s">
        <v>2023</v>
      </c>
      <c r="F705" s="11" t="s">
        <v>1858</v>
      </c>
      <c r="G705" s="13" t="s">
        <v>2024</v>
      </c>
      <c r="H705" s="6">
        <v>0</v>
      </c>
      <c r="I705" s="6" t="s">
        <v>2575</v>
      </c>
      <c r="J705" s="6">
        <v>1666</v>
      </c>
      <c r="K705" s="6">
        <v>91</v>
      </c>
      <c r="L705" s="6">
        <v>9</v>
      </c>
      <c r="M705" s="6">
        <v>0</v>
      </c>
      <c r="N705" s="6">
        <v>9</v>
      </c>
      <c r="O705" s="6">
        <v>1</v>
      </c>
    </row>
    <row r="706" spans="1:15" x14ac:dyDescent="0.2">
      <c r="A706" s="9">
        <v>1.83383939591153E+16</v>
      </c>
      <c r="B706" s="6" t="s">
        <v>767</v>
      </c>
      <c r="C706" s="8" t="s">
        <v>768</v>
      </c>
      <c r="D706" s="6" t="s">
        <v>187</v>
      </c>
      <c r="E706" s="12" t="s">
        <v>2095</v>
      </c>
      <c r="F706" s="11" t="s">
        <v>1863</v>
      </c>
      <c r="G706" s="13" t="s">
        <v>2096</v>
      </c>
      <c r="H706" s="6">
        <v>0</v>
      </c>
      <c r="I706" s="6" t="s">
        <v>2575</v>
      </c>
      <c r="J706" s="6">
        <v>1664</v>
      </c>
      <c r="K706" s="6">
        <v>62</v>
      </c>
      <c r="L706" s="6">
        <v>4</v>
      </c>
      <c r="M706" s="6">
        <v>0</v>
      </c>
      <c r="N706" s="6">
        <v>3</v>
      </c>
      <c r="O706" s="6" t="s">
        <v>2575</v>
      </c>
    </row>
    <row r="707" spans="1:15" x14ac:dyDescent="0.2">
      <c r="A707" s="9">
        <v>1.796730096260621E+16</v>
      </c>
      <c r="B707" s="6" t="s">
        <v>1449</v>
      </c>
      <c r="C707" s="8" t="s">
        <v>1450</v>
      </c>
      <c r="D707" s="6" t="s">
        <v>187</v>
      </c>
      <c r="E707" s="12" t="s">
        <v>2509</v>
      </c>
      <c r="F707" s="11" t="s">
        <v>1860</v>
      </c>
      <c r="G707" s="13" t="s">
        <v>2511</v>
      </c>
      <c r="H707" s="6">
        <v>0</v>
      </c>
      <c r="I707" s="6" t="s">
        <v>2575</v>
      </c>
      <c r="J707" s="6">
        <v>1655</v>
      </c>
      <c r="K707" s="6">
        <v>72</v>
      </c>
      <c r="L707" s="6">
        <v>4</v>
      </c>
      <c r="M707" s="6">
        <v>2</v>
      </c>
      <c r="N707" s="6">
        <v>1</v>
      </c>
      <c r="O707" s="6" t="s">
        <v>2575</v>
      </c>
    </row>
    <row r="708" spans="1:15" x14ac:dyDescent="0.2">
      <c r="A708" s="9">
        <v>1.787439134393376E+16</v>
      </c>
      <c r="B708" s="6" t="s">
        <v>1495</v>
      </c>
      <c r="C708" s="8" t="s">
        <v>1496</v>
      </c>
      <c r="D708" s="6" t="s">
        <v>187</v>
      </c>
      <c r="E708" s="12" t="s">
        <v>2532</v>
      </c>
      <c r="F708" s="11" t="s">
        <v>1862</v>
      </c>
      <c r="G708" s="13" t="s">
        <v>2533</v>
      </c>
      <c r="H708" s="6">
        <v>0</v>
      </c>
      <c r="I708" s="6" t="s">
        <v>2575</v>
      </c>
      <c r="J708" s="6">
        <v>1652</v>
      </c>
      <c r="K708" s="6">
        <v>134</v>
      </c>
      <c r="L708" s="6">
        <v>3</v>
      </c>
      <c r="M708" s="6">
        <v>0</v>
      </c>
      <c r="N708" s="6">
        <v>1</v>
      </c>
      <c r="O708" s="6">
        <v>1</v>
      </c>
    </row>
    <row r="709" spans="1:15" x14ac:dyDescent="0.2">
      <c r="A709" s="9">
        <v>1.8391043422026608E+16</v>
      </c>
      <c r="B709" s="6" t="s">
        <v>1195</v>
      </c>
      <c r="C709" s="8" t="s">
        <v>1196</v>
      </c>
      <c r="D709" s="6" t="s">
        <v>188</v>
      </c>
      <c r="E709" s="12" t="s">
        <v>2379</v>
      </c>
      <c r="F709" s="11" t="s">
        <v>1862</v>
      </c>
      <c r="G709" s="13" t="s">
        <v>2242</v>
      </c>
      <c r="H709" s="6">
        <v>0</v>
      </c>
      <c r="I709" s="6" t="s">
        <v>2575</v>
      </c>
      <c r="J709" s="6">
        <v>1641</v>
      </c>
      <c r="K709" s="6">
        <v>93</v>
      </c>
      <c r="L709" s="6">
        <v>14</v>
      </c>
      <c r="M709" s="6">
        <v>0</v>
      </c>
      <c r="N709" s="6">
        <v>12</v>
      </c>
      <c r="O709" s="6" t="s">
        <v>2575</v>
      </c>
    </row>
    <row r="710" spans="1:15" x14ac:dyDescent="0.2">
      <c r="A710" s="9">
        <v>1.795897880049485E+16</v>
      </c>
      <c r="B710" s="6" t="s">
        <v>1489</v>
      </c>
      <c r="C710" s="8" t="s">
        <v>1490</v>
      </c>
      <c r="D710" s="6" t="s">
        <v>187</v>
      </c>
      <c r="E710" s="12" t="s">
        <v>2528</v>
      </c>
      <c r="F710" s="11" t="s">
        <v>1860</v>
      </c>
      <c r="G710" s="13" t="s">
        <v>2530</v>
      </c>
      <c r="H710" s="6">
        <v>0</v>
      </c>
      <c r="I710" s="6" t="s">
        <v>2575</v>
      </c>
      <c r="J710" s="6">
        <v>1639</v>
      </c>
      <c r="K710" s="6">
        <v>173</v>
      </c>
      <c r="L710" s="6">
        <v>11</v>
      </c>
      <c r="M710" s="6">
        <v>0</v>
      </c>
      <c r="N710" s="6">
        <v>0</v>
      </c>
      <c r="O710" s="6">
        <v>1</v>
      </c>
    </row>
    <row r="711" spans="1:15" x14ac:dyDescent="0.2">
      <c r="A711" s="9">
        <v>1.791395765083794E+16</v>
      </c>
      <c r="B711" s="6" t="s">
        <v>1073</v>
      </c>
      <c r="C711" s="8" t="s">
        <v>1074</v>
      </c>
      <c r="D711" s="6" t="s">
        <v>189</v>
      </c>
      <c r="E711" s="12" t="s">
        <v>2308</v>
      </c>
      <c r="F711" s="11" t="s">
        <v>1861</v>
      </c>
      <c r="G711" s="13" t="s">
        <v>1971</v>
      </c>
      <c r="H711" s="6">
        <v>66</v>
      </c>
      <c r="I711" s="6" t="s">
        <v>2575</v>
      </c>
      <c r="J711" s="6">
        <v>1634</v>
      </c>
      <c r="K711" s="6">
        <v>58</v>
      </c>
      <c r="L711" s="6">
        <v>1</v>
      </c>
      <c r="M711" s="6">
        <v>0</v>
      </c>
      <c r="N711" s="6">
        <v>2</v>
      </c>
      <c r="O711" s="6" t="s">
        <v>2575</v>
      </c>
    </row>
    <row r="712" spans="1:15" x14ac:dyDescent="0.2">
      <c r="A712" s="9">
        <v>1.796224220962219E+16</v>
      </c>
      <c r="B712" s="6" t="s">
        <v>1461</v>
      </c>
      <c r="C712" s="8" t="s">
        <v>1462</v>
      </c>
      <c r="D712" s="6" t="s">
        <v>187</v>
      </c>
      <c r="E712" s="12" t="s">
        <v>2515</v>
      </c>
      <c r="F712" s="11" t="s">
        <v>1858</v>
      </c>
      <c r="G712" s="13" t="s">
        <v>2036</v>
      </c>
      <c r="H712" s="6">
        <v>0</v>
      </c>
      <c r="I712" s="6" t="s">
        <v>2575</v>
      </c>
      <c r="J712" s="6">
        <v>1632</v>
      </c>
      <c r="K712" s="6">
        <v>45</v>
      </c>
      <c r="L712" s="6">
        <v>24</v>
      </c>
      <c r="M712" s="6">
        <v>1</v>
      </c>
      <c r="N712" s="6">
        <v>10</v>
      </c>
      <c r="O712" s="6" t="s">
        <v>2575</v>
      </c>
    </row>
    <row r="713" spans="1:15" x14ac:dyDescent="0.2">
      <c r="A713" s="9">
        <v>1.8052309333462088E+16</v>
      </c>
      <c r="B713" s="6" t="s">
        <v>1397</v>
      </c>
      <c r="C713" s="8" t="s">
        <v>1398</v>
      </c>
      <c r="D713" s="6" t="s">
        <v>188</v>
      </c>
      <c r="E713" s="12" t="s">
        <v>2485</v>
      </c>
      <c r="F713" s="11" t="s">
        <v>1858</v>
      </c>
      <c r="G713" s="13" t="s">
        <v>2343</v>
      </c>
      <c r="H713" s="6">
        <v>0</v>
      </c>
      <c r="I713" s="6" t="s">
        <v>2575</v>
      </c>
      <c r="J713" s="6">
        <v>1628</v>
      </c>
      <c r="K713" s="6">
        <v>252</v>
      </c>
      <c r="L713" s="6">
        <v>10</v>
      </c>
      <c r="M713" s="6">
        <v>3</v>
      </c>
      <c r="N713" s="6">
        <v>1</v>
      </c>
      <c r="O713" s="6" t="s">
        <v>2575</v>
      </c>
    </row>
    <row r="714" spans="1:15" x14ac:dyDescent="0.2">
      <c r="A714" s="9">
        <v>1.842107921501922E+16</v>
      </c>
      <c r="B714" s="6" t="s">
        <v>857</v>
      </c>
      <c r="C714" s="8" t="s">
        <v>858</v>
      </c>
      <c r="D714" s="6" t="s">
        <v>187</v>
      </c>
      <c r="E714" s="12" t="s">
        <v>2161</v>
      </c>
      <c r="F714" s="11" t="s">
        <v>1858</v>
      </c>
      <c r="G714" s="13" t="s">
        <v>1956</v>
      </c>
      <c r="H714" s="6">
        <v>0</v>
      </c>
      <c r="I714" s="6" t="s">
        <v>2575</v>
      </c>
      <c r="J714" s="6">
        <v>1619</v>
      </c>
      <c r="K714" s="6">
        <v>91</v>
      </c>
      <c r="L714" s="6">
        <v>3</v>
      </c>
      <c r="M714" s="6">
        <v>3</v>
      </c>
      <c r="N714" s="6">
        <v>3</v>
      </c>
      <c r="O714" s="6" t="s">
        <v>2575</v>
      </c>
    </row>
    <row r="715" spans="1:15" x14ac:dyDescent="0.2">
      <c r="A715" s="9">
        <v>1.8038424424544272E+16</v>
      </c>
      <c r="B715" s="6" t="s">
        <v>1315</v>
      </c>
      <c r="C715" s="8" t="s">
        <v>1316</v>
      </c>
      <c r="D715" s="6" t="s">
        <v>188</v>
      </c>
      <c r="E715" s="12" t="s">
        <v>2449</v>
      </c>
      <c r="F715" s="11" t="s">
        <v>1861</v>
      </c>
      <c r="G715" s="13" t="s">
        <v>1977</v>
      </c>
      <c r="H715" s="6">
        <v>0</v>
      </c>
      <c r="I715" s="6" t="s">
        <v>2575</v>
      </c>
      <c r="J715" s="6">
        <v>1615</v>
      </c>
      <c r="K715" s="6">
        <v>118</v>
      </c>
      <c r="L715" s="6">
        <v>17</v>
      </c>
      <c r="M715" s="6">
        <v>2</v>
      </c>
      <c r="N715" s="6">
        <v>8</v>
      </c>
      <c r="O715" s="6">
        <v>2</v>
      </c>
    </row>
    <row r="716" spans="1:15" x14ac:dyDescent="0.2">
      <c r="A716" s="9">
        <v>1.789749679481802E+16</v>
      </c>
      <c r="B716" s="6" t="s">
        <v>1215</v>
      </c>
      <c r="C716" s="8" t="s">
        <v>1216</v>
      </c>
      <c r="D716" s="6" t="s">
        <v>187</v>
      </c>
      <c r="E716" s="12" t="s">
        <v>2387</v>
      </c>
      <c r="F716" s="11" t="s">
        <v>1860</v>
      </c>
      <c r="G716" s="13" t="s">
        <v>2302</v>
      </c>
      <c r="H716" s="6">
        <v>0</v>
      </c>
      <c r="I716" s="6" t="s">
        <v>2575</v>
      </c>
      <c r="J716" s="6">
        <v>1601</v>
      </c>
      <c r="K716" s="6">
        <v>70</v>
      </c>
      <c r="L716" s="6">
        <v>0</v>
      </c>
      <c r="M716" s="6">
        <v>0</v>
      </c>
      <c r="N716" s="6">
        <v>2</v>
      </c>
      <c r="O716" s="6" t="s">
        <v>2575</v>
      </c>
    </row>
    <row r="717" spans="1:15" x14ac:dyDescent="0.2">
      <c r="A717" s="9">
        <v>1.799775733144078E+16</v>
      </c>
      <c r="B717" s="6" t="s">
        <v>905</v>
      </c>
      <c r="C717" s="8" t="s">
        <v>906</v>
      </c>
      <c r="D717" s="6" t="s">
        <v>187</v>
      </c>
      <c r="E717" s="12" t="s">
        <v>2191</v>
      </c>
      <c r="F717" s="11" t="s">
        <v>1862</v>
      </c>
      <c r="G717" s="13" t="s">
        <v>2192</v>
      </c>
      <c r="H717" s="6">
        <v>0</v>
      </c>
      <c r="I717" s="6" t="s">
        <v>2575</v>
      </c>
      <c r="J717" s="6">
        <v>1597</v>
      </c>
      <c r="K717" s="6">
        <v>99</v>
      </c>
      <c r="L717" s="6">
        <v>5</v>
      </c>
      <c r="M717" s="6">
        <v>0</v>
      </c>
      <c r="N717" s="6">
        <v>3</v>
      </c>
      <c r="O717" s="6">
        <v>1</v>
      </c>
    </row>
    <row r="718" spans="1:15" x14ac:dyDescent="0.2">
      <c r="A718" s="9">
        <v>1.799826803359747E+16</v>
      </c>
      <c r="B718" s="6" t="s">
        <v>839</v>
      </c>
      <c r="C718" s="8" t="s">
        <v>840</v>
      </c>
      <c r="D718" s="6" t="s">
        <v>187</v>
      </c>
      <c r="E718" s="12" t="s">
        <v>2149</v>
      </c>
      <c r="F718" s="11" t="s">
        <v>1861</v>
      </c>
      <c r="G718" s="13" t="s">
        <v>2078</v>
      </c>
      <c r="H718" s="6">
        <v>0</v>
      </c>
      <c r="I718" s="6" t="s">
        <v>2575</v>
      </c>
      <c r="J718" s="6">
        <v>1588</v>
      </c>
      <c r="K718" s="6">
        <v>45</v>
      </c>
      <c r="L718" s="6">
        <v>0</v>
      </c>
      <c r="M718" s="6">
        <v>2</v>
      </c>
      <c r="N718" s="6">
        <v>2</v>
      </c>
      <c r="O718" s="6" t="s">
        <v>2575</v>
      </c>
    </row>
    <row r="719" spans="1:15" x14ac:dyDescent="0.2">
      <c r="A719" s="9">
        <v>1.8040482478709992E+16</v>
      </c>
      <c r="B719" s="6" t="s">
        <v>701</v>
      </c>
      <c r="C719" s="8" t="s">
        <v>702</v>
      </c>
      <c r="D719" s="6" t="s">
        <v>187</v>
      </c>
      <c r="E719" s="12" t="s">
        <v>2045</v>
      </c>
      <c r="F719" s="11" t="s">
        <v>1863</v>
      </c>
      <c r="G719" s="13" t="s">
        <v>2046</v>
      </c>
      <c r="H719" s="6">
        <v>0</v>
      </c>
      <c r="I719" s="6" t="s">
        <v>2575</v>
      </c>
      <c r="J719" s="6">
        <v>1580</v>
      </c>
      <c r="K719" s="6">
        <v>61</v>
      </c>
      <c r="L719" s="6">
        <v>6</v>
      </c>
      <c r="M719" s="6">
        <v>1</v>
      </c>
      <c r="N719" s="6">
        <v>5</v>
      </c>
      <c r="O719" s="6">
        <v>1</v>
      </c>
    </row>
    <row r="720" spans="1:15" x14ac:dyDescent="0.2">
      <c r="A720" s="9">
        <v>1.800056541502565E+16</v>
      </c>
      <c r="B720" s="6" t="s">
        <v>1359</v>
      </c>
      <c r="C720" s="8" t="s">
        <v>1360</v>
      </c>
      <c r="D720" s="6" t="s">
        <v>187</v>
      </c>
      <c r="E720" s="12" t="s">
        <v>2470</v>
      </c>
      <c r="F720" s="11" t="s">
        <v>1860</v>
      </c>
      <c r="G720" s="13" t="s">
        <v>2251</v>
      </c>
      <c r="H720" s="6">
        <v>0</v>
      </c>
      <c r="I720" s="6" t="s">
        <v>2575</v>
      </c>
      <c r="J720" s="6">
        <v>1575</v>
      </c>
      <c r="K720" s="6">
        <v>59</v>
      </c>
      <c r="L720" s="6">
        <v>3</v>
      </c>
      <c r="M720" s="6">
        <v>0</v>
      </c>
      <c r="N720" s="6">
        <v>0</v>
      </c>
      <c r="O720" s="6" t="s">
        <v>2575</v>
      </c>
    </row>
    <row r="721" spans="1:15" x14ac:dyDescent="0.2">
      <c r="A721" s="9">
        <v>1.834338063712916E+16</v>
      </c>
      <c r="B721" s="6" t="s">
        <v>751</v>
      </c>
      <c r="C721" s="8" t="s">
        <v>752</v>
      </c>
      <c r="D721" s="6" t="s">
        <v>187</v>
      </c>
      <c r="E721" s="12" t="s">
        <v>2082</v>
      </c>
      <c r="F721" s="11" t="s">
        <v>1862</v>
      </c>
      <c r="G721" s="13" t="s">
        <v>2083</v>
      </c>
      <c r="H721" s="6">
        <v>0</v>
      </c>
      <c r="I721" s="6" t="s">
        <v>2575</v>
      </c>
      <c r="J721" s="6">
        <v>1575</v>
      </c>
      <c r="K721" s="6">
        <v>130</v>
      </c>
      <c r="L721" s="6">
        <v>6</v>
      </c>
      <c r="M721" s="6">
        <v>2</v>
      </c>
      <c r="N721" s="6">
        <v>2</v>
      </c>
      <c r="O721" s="6" t="s">
        <v>2575</v>
      </c>
    </row>
    <row r="722" spans="1:15" x14ac:dyDescent="0.2">
      <c r="A722" s="9">
        <v>1.8022459279744768E+16</v>
      </c>
      <c r="B722" s="6" t="s">
        <v>1191</v>
      </c>
      <c r="C722" s="8" t="s">
        <v>1192</v>
      </c>
      <c r="D722" s="6" t="s">
        <v>187</v>
      </c>
      <c r="E722" s="12" t="s">
        <v>2375</v>
      </c>
      <c r="F722" s="11" t="s">
        <v>1861</v>
      </c>
      <c r="G722" s="13" t="s">
        <v>2377</v>
      </c>
      <c r="H722" s="6">
        <v>0</v>
      </c>
      <c r="I722" s="6" t="s">
        <v>2575</v>
      </c>
      <c r="J722" s="6">
        <v>1562</v>
      </c>
      <c r="K722" s="6">
        <v>60</v>
      </c>
      <c r="L722" s="6">
        <v>6</v>
      </c>
      <c r="M722" s="6">
        <v>0</v>
      </c>
      <c r="N722" s="6">
        <v>11</v>
      </c>
      <c r="O722" s="6" t="s">
        <v>2575</v>
      </c>
    </row>
    <row r="723" spans="1:15" x14ac:dyDescent="0.2">
      <c r="A723" s="9">
        <v>1.842861022604602E+16</v>
      </c>
      <c r="B723" s="6" t="s">
        <v>691</v>
      </c>
      <c r="C723" s="8" t="s">
        <v>692</v>
      </c>
      <c r="D723" s="6" t="s">
        <v>187</v>
      </c>
      <c r="E723" s="12" t="s">
        <v>2039</v>
      </c>
      <c r="F723" s="11" t="s">
        <v>1860</v>
      </c>
      <c r="G723" s="13" t="s">
        <v>2040</v>
      </c>
      <c r="H723" s="6">
        <v>0</v>
      </c>
      <c r="I723" s="6" t="s">
        <v>2575</v>
      </c>
      <c r="J723" s="6">
        <v>1560</v>
      </c>
      <c r="K723" s="6">
        <v>89</v>
      </c>
      <c r="L723" s="6">
        <v>1</v>
      </c>
      <c r="M723" s="6">
        <v>1</v>
      </c>
      <c r="N723" s="6">
        <v>1</v>
      </c>
      <c r="O723" s="6" t="s">
        <v>2575</v>
      </c>
    </row>
    <row r="724" spans="1:15" x14ac:dyDescent="0.2">
      <c r="A724" s="9">
        <v>1.8350899801072352E+16</v>
      </c>
      <c r="B724" s="6" t="s">
        <v>1355</v>
      </c>
      <c r="C724" s="8" t="s">
        <v>1356</v>
      </c>
      <c r="D724" s="6" t="s">
        <v>187</v>
      </c>
      <c r="E724" s="12" t="s">
        <v>2467</v>
      </c>
      <c r="F724" s="11" t="s">
        <v>1864</v>
      </c>
      <c r="G724" s="13" t="s">
        <v>2468</v>
      </c>
      <c r="H724" s="6">
        <v>0</v>
      </c>
      <c r="I724" s="6" t="s">
        <v>2575</v>
      </c>
      <c r="J724" s="6">
        <v>1554</v>
      </c>
      <c r="K724" s="6">
        <v>59</v>
      </c>
      <c r="L724" s="6">
        <v>1</v>
      </c>
      <c r="M724" s="6">
        <v>1</v>
      </c>
      <c r="N724" s="6">
        <v>0</v>
      </c>
      <c r="O724" s="6" t="s">
        <v>2575</v>
      </c>
    </row>
    <row r="725" spans="1:15" x14ac:dyDescent="0.2">
      <c r="A725" s="9">
        <v>1.798813985032257E+16</v>
      </c>
      <c r="B725" s="6" t="s">
        <v>1027</v>
      </c>
      <c r="C725" s="8" t="s">
        <v>1028</v>
      </c>
      <c r="D725" s="6" t="s">
        <v>187</v>
      </c>
      <c r="E725" s="12" t="s">
        <v>2277</v>
      </c>
      <c r="F725" s="11" t="s">
        <v>1861</v>
      </c>
      <c r="G725" s="13" t="s">
        <v>2092</v>
      </c>
      <c r="H725" s="6">
        <v>0</v>
      </c>
      <c r="I725" s="6" t="s">
        <v>2575</v>
      </c>
      <c r="J725" s="6">
        <v>1554</v>
      </c>
      <c r="K725" s="6">
        <v>22</v>
      </c>
      <c r="L725" s="6">
        <v>1</v>
      </c>
      <c r="M725" s="6">
        <v>0</v>
      </c>
      <c r="N725" s="6">
        <v>0</v>
      </c>
      <c r="O725" s="6" t="s">
        <v>2575</v>
      </c>
    </row>
    <row r="726" spans="1:15" x14ac:dyDescent="0.2">
      <c r="A726" s="9" t="s">
        <v>1780</v>
      </c>
      <c r="B726" s="6" t="s">
        <v>425</v>
      </c>
      <c r="C726" s="6" t="s">
        <v>426</v>
      </c>
      <c r="D726" s="6" t="s">
        <v>187</v>
      </c>
      <c r="E726" s="12">
        <v>45484</v>
      </c>
      <c r="F726" s="11" t="s">
        <v>1861</v>
      </c>
      <c r="G726" s="13">
        <v>0.79027777777777775</v>
      </c>
      <c r="H726" s="6">
        <v>0</v>
      </c>
      <c r="I726" s="6">
        <v>1902</v>
      </c>
      <c r="J726" s="6">
        <v>1550</v>
      </c>
      <c r="K726" s="6">
        <v>29</v>
      </c>
      <c r="L726" s="6">
        <v>7</v>
      </c>
      <c r="M726" s="6">
        <v>0</v>
      </c>
      <c r="N726" s="6">
        <v>2</v>
      </c>
      <c r="O726" s="6">
        <v>1</v>
      </c>
    </row>
    <row r="727" spans="1:15" x14ac:dyDescent="0.2">
      <c r="A727" s="9">
        <v>1.799903693593407E+16</v>
      </c>
      <c r="B727" s="6" t="s">
        <v>1375</v>
      </c>
      <c r="C727" s="8" t="s">
        <v>1376</v>
      </c>
      <c r="D727" s="6" t="s">
        <v>187</v>
      </c>
      <c r="E727" s="12" t="s">
        <v>2477</v>
      </c>
      <c r="F727" s="11" t="s">
        <v>1858</v>
      </c>
      <c r="G727" s="13" t="s">
        <v>2099</v>
      </c>
      <c r="H727" s="6">
        <v>0</v>
      </c>
      <c r="I727" s="6" t="s">
        <v>2575</v>
      </c>
      <c r="J727" s="6">
        <v>1550</v>
      </c>
      <c r="K727" s="6">
        <v>66</v>
      </c>
      <c r="L727" s="6">
        <v>4</v>
      </c>
      <c r="M727" s="6">
        <v>0</v>
      </c>
      <c r="N727" s="6">
        <v>2</v>
      </c>
      <c r="O727" s="6" t="s">
        <v>2575</v>
      </c>
    </row>
    <row r="728" spans="1:15" x14ac:dyDescent="0.2">
      <c r="A728" s="9">
        <v>1.8048210688510368E+16</v>
      </c>
      <c r="B728" s="6" t="s">
        <v>981</v>
      </c>
      <c r="C728" s="8" t="s">
        <v>982</v>
      </c>
      <c r="D728" s="6" t="s">
        <v>187</v>
      </c>
      <c r="E728" s="12" t="s">
        <v>2245</v>
      </c>
      <c r="F728" s="11" t="s">
        <v>1860</v>
      </c>
      <c r="G728" s="13" t="s">
        <v>2247</v>
      </c>
      <c r="H728" s="6">
        <v>0</v>
      </c>
      <c r="I728" s="6" t="s">
        <v>2575</v>
      </c>
      <c r="J728" s="6">
        <v>1539</v>
      </c>
      <c r="K728" s="6">
        <v>45</v>
      </c>
      <c r="L728" s="6">
        <v>0</v>
      </c>
      <c r="M728" s="6">
        <v>0</v>
      </c>
      <c r="N728" s="6">
        <v>1</v>
      </c>
      <c r="O728" s="6" t="s">
        <v>2575</v>
      </c>
    </row>
    <row r="729" spans="1:15" x14ac:dyDescent="0.2">
      <c r="A729" s="9">
        <v>1.794518634265685E+16</v>
      </c>
      <c r="B729" s="6" t="s">
        <v>1513</v>
      </c>
      <c r="C729" s="8" t="s">
        <v>1514</v>
      </c>
      <c r="D729" s="6" t="s">
        <v>187</v>
      </c>
      <c r="E729" s="12" t="s">
        <v>2543</v>
      </c>
      <c r="F729" s="11" t="s">
        <v>1863</v>
      </c>
      <c r="G729" s="13" t="s">
        <v>2544</v>
      </c>
      <c r="H729" s="6">
        <v>0</v>
      </c>
      <c r="I729" s="6" t="s">
        <v>2575</v>
      </c>
      <c r="J729" s="6">
        <v>1510</v>
      </c>
      <c r="K729" s="6">
        <v>28</v>
      </c>
      <c r="L729" s="6">
        <v>4</v>
      </c>
      <c r="M729" s="6">
        <v>0</v>
      </c>
      <c r="N729" s="6">
        <v>1</v>
      </c>
      <c r="O729" s="6">
        <v>1</v>
      </c>
    </row>
    <row r="730" spans="1:15" x14ac:dyDescent="0.2">
      <c r="A730" s="9" t="s">
        <v>1769</v>
      </c>
      <c r="B730" s="6" t="s">
        <v>403</v>
      </c>
      <c r="C730" s="6" t="s">
        <v>404</v>
      </c>
      <c r="D730" s="6" t="s">
        <v>187</v>
      </c>
      <c r="E730" s="12">
        <v>45477</v>
      </c>
      <c r="F730" s="11" t="s">
        <v>1861</v>
      </c>
      <c r="G730" s="13">
        <v>0.77430555555555558</v>
      </c>
      <c r="H730" s="6">
        <v>0</v>
      </c>
      <c r="I730" s="6">
        <v>1834</v>
      </c>
      <c r="J730" s="6">
        <v>1483</v>
      </c>
      <c r="K730" s="6">
        <v>71</v>
      </c>
      <c r="L730" s="6">
        <v>11</v>
      </c>
      <c r="M730" s="6">
        <v>0</v>
      </c>
      <c r="N730" s="6">
        <v>3</v>
      </c>
      <c r="O730" s="6" t="s">
        <v>2575</v>
      </c>
    </row>
    <row r="731" spans="1:15" x14ac:dyDescent="0.2">
      <c r="A731" s="9">
        <v>1.78482881580275E+16</v>
      </c>
      <c r="B731" s="6" t="s">
        <v>1383</v>
      </c>
      <c r="C731" s="8" t="s">
        <v>1384</v>
      </c>
      <c r="D731" s="6" t="s">
        <v>187</v>
      </c>
      <c r="E731" s="12" t="s">
        <v>2479</v>
      </c>
      <c r="F731" s="11" t="s">
        <v>1860</v>
      </c>
      <c r="G731" s="13" t="s">
        <v>2480</v>
      </c>
      <c r="H731" s="6">
        <v>0</v>
      </c>
      <c r="I731" s="6" t="s">
        <v>2575</v>
      </c>
      <c r="J731" s="6">
        <v>1470</v>
      </c>
      <c r="K731" s="6">
        <v>40</v>
      </c>
      <c r="L731" s="6">
        <v>1</v>
      </c>
      <c r="M731" s="6">
        <v>0</v>
      </c>
      <c r="N731" s="6">
        <v>10</v>
      </c>
      <c r="O731" s="6" t="s">
        <v>2575</v>
      </c>
    </row>
    <row r="732" spans="1:15" x14ac:dyDescent="0.2">
      <c r="A732" s="9">
        <v>1.798037016256087E+16</v>
      </c>
      <c r="B732" s="6" t="s">
        <v>1075</v>
      </c>
      <c r="C732" s="8" t="s">
        <v>1076</v>
      </c>
      <c r="D732" s="6" t="s">
        <v>187</v>
      </c>
      <c r="E732" s="12" t="s">
        <v>2308</v>
      </c>
      <c r="F732" s="11" t="s">
        <v>1861</v>
      </c>
      <c r="G732" s="13" t="s">
        <v>2040</v>
      </c>
      <c r="H732" s="6">
        <v>0</v>
      </c>
      <c r="I732" s="6" t="s">
        <v>2575</v>
      </c>
      <c r="J732" s="6">
        <v>1470</v>
      </c>
      <c r="K732" s="6">
        <v>25</v>
      </c>
      <c r="L732" s="6">
        <v>0</v>
      </c>
      <c r="M732" s="6">
        <v>0</v>
      </c>
      <c r="N732" s="6">
        <v>0</v>
      </c>
      <c r="O732" s="6" t="s">
        <v>2575</v>
      </c>
    </row>
    <row r="733" spans="1:15" x14ac:dyDescent="0.2">
      <c r="A733" s="9">
        <v>1.8015279046670448E+16</v>
      </c>
      <c r="B733" s="6" t="s">
        <v>1519</v>
      </c>
      <c r="C733" s="8" t="s">
        <v>1520</v>
      </c>
      <c r="D733" s="6" t="s">
        <v>188</v>
      </c>
      <c r="E733" s="12" t="s">
        <v>2547</v>
      </c>
      <c r="F733" s="11" t="s">
        <v>1864</v>
      </c>
      <c r="G733" s="13" t="s">
        <v>2548</v>
      </c>
      <c r="H733" s="6">
        <v>0</v>
      </c>
      <c r="I733" s="6" t="s">
        <v>2575</v>
      </c>
      <c r="J733" s="6">
        <v>1436</v>
      </c>
      <c r="K733" s="6">
        <v>39</v>
      </c>
      <c r="L733" s="6">
        <v>14</v>
      </c>
      <c r="M733" s="6">
        <v>4</v>
      </c>
      <c r="N733" s="6">
        <v>3</v>
      </c>
      <c r="O733" s="6" t="s">
        <v>2575</v>
      </c>
    </row>
    <row r="734" spans="1:15" x14ac:dyDescent="0.2">
      <c r="A734" s="9" t="s">
        <v>1762</v>
      </c>
      <c r="B734" s="6" t="s">
        <v>389</v>
      </c>
      <c r="C734" s="6" t="s">
        <v>390</v>
      </c>
      <c r="D734" s="6" t="s">
        <v>187</v>
      </c>
      <c r="E734" s="12">
        <v>45474</v>
      </c>
      <c r="F734" s="11" t="s">
        <v>1858</v>
      </c>
      <c r="G734" s="13">
        <v>0.56597222222222221</v>
      </c>
      <c r="H734" s="6">
        <v>0</v>
      </c>
      <c r="I734" s="6" t="s">
        <v>2575</v>
      </c>
      <c r="J734" s="6">
        <v>1434</v>
      </c>
      <c r="K734" s="6">
        <v>58</v>
      </c>
      <c r="L734" s="6">
        <v>1</v>
      </c>
      <c r="M734" s="6">
        <v>0</v>
      </c>
      <c r="N734" s="6">
        <v>2</v>
      </c>
      <c r="O734" s="6">
        <v>1</v>
      </c>
    </row>
    <row r="735" spans="1:15" x14ac:dyDescent="0.2">
      <c r="A735" s="9">
        <v>1.8041364517667E+16</v>
      </c>
      <c r="B735" s="6" t="s">
        <v>847</v>
      </c>
      <c r="C735" s="8" t="s">
        <v>848</v>
      </c>
      <c r="D735" s="6" t="s">
        <v>187</v>
      </c>
      <c r="E735" s="12" t="s">
        <v>2156</v>
      </c>
      <c r="F735" s="11" t="s">
        <v>1861</v>
      </c>
      <c r="G735" s="13" t="s">
        <v>2126</v>
      </c>
      <c r="H735" s="6">
        <v>0</v>
      </c>
      <c r="I735" s="6" t="s">
        <v>2575</v>
      </c>
      <c r="J735" s="6">
        <v>1422</v>
      </c>
      <c r="K735" s="6">
        <v>38</v>
      </c>
      <c r="L735" s="6">
        <v>6</v>
      </c>
      <c r="M735" s="6">
        <v>1</v>
      </c>
      <c r="N735" s="6">
        <v>0</v>
      </c>
      <c r="O735" s="6">
        <v>1</v>
      </c>
    </row>
    <row r="736" spans="1:15" x14ac:dyDescent="0.2">
      <c r="A736" s="9">
        <v>1.799291127490872E+16</v>
      </c>
      <c r="B736" s="6" t="s">
        <v>1527</v>
      </c>
      <c r="C736" s="8" t="s">
        <v>1528</v>
      </c>
      <c r="D736" s="6" t="s">
        <v>187</v>
      </c>
      <c r="E736" s="12" t="s">
        <v>2552</v>
      </c>
      <c r="F736" s="11" t="s">
        <v>1861</v>
      </c>
      <c r="G736" s="13" t="s">
        <v>2553</v>
      </c>
      <c r="H736" s="6">
        <v>0</v>
      </c>
      <c r="I736" s="6" t="s">
        <v>2575</v>
      </c>
      <c r="J736" s="6">
        <v>1408</v>
      </c>
      <c r="K736" s="6">
        <v>111</v>
      </c>
      <c r="L736" s="6">
        <v>9</v>
      </c>
      <c r="M736" s="6">
        <v>1</v>
      </c>
      <c r="N736" s="6">
        <v>7</v>
      </c>
      <c r="O736" s="6">
        <v>7</v>
      </c>
    </row>
    <row r="737" spans="1:15" x14ac:dyDescent="0.2">
      <c r="A737" s="9">
        <v>1.790860667077991E+16</v>
      </c>
      <c r="B737" s="6" t="s">
        <v>1167</v>
      </c>
      <c r="C737" s="8" t="s">
        <v>1168</v>
      </c>
      <c r="D737" s="6" t="s">
        <v>188</v>
      </c>
      <c r="E737" s="12" t="s">
        <v>2363</v>
      </c>
      <c r="F737" s="11" t="s">
        <v>1861</v>
      </c>
      <c r="G737" s="13" t="s">
        <v>2107</v>
      </c>
      <c r="H737" s="6">
        <v>0</v>
      </c>
      <c r="I737" s="6" t="s">
        <v>2575</v>
      </c>
      <c r="J737" s="6">
        <v>1400</v>
      </c>
      <c r="K737" s="6">
        <v>122</v>
      </c>
      <c r="L737" s="6">
        <v>15</v>
      </c>
      <c r="M737" s="6">
        <v>4</v>
      </c>
      <c r="N737" s="6">
        <v>5</v>
      </c>
      <c r="O737" s="6">
        <v>1</v>
      </c>
    </row>
    <row r="738" spans="1:15" x14ac:dyDescent="0.2">
      <c r="A738" s="9">
        <v>1.800793872841514E+16</v>
      </c>
      <c r="B738" s="6" t="s">
        <v>729</v>
      </c>
      <c r="C738" s="8" t="s">
        <v>730</v>
      </c>
      <c r="D738" s="6" t="s">
        <v>188</v>
      </c>
      <c r="E738" s="12" t="s">
        <v>2064</v>
      </c>
      <c r="F738" s="11" t="s">
        <v>1858</v>
      </c>
      <c r="G738" s="13" t="s">
        <v>2066</v>
      </c>
      <c r="H738" s="6">
        <v>0</v>
      </c>
      <c r="I738" s="6" t="s">
        <v>2575</v>
      </c>
      <c r="J738" s="6">
        <v>1398</v>
      </c>
      <c r="K738" s="6">
        <v>242</v>
      </c>
      <c r="L738" s="6">
        <v>46</v>
      </c>
      <c r="M738" s="6">
        <v>1</v>
      </c>
      <c r="N738" s="6">
        <v>18</v>
      </c>
      <c r="O738" s="6" t="s">
        <v>2575</v>
      </c>
    </row>
    <row r="739" spans="1:15" x14ac:dyDescent="0.2">
      <c r="A739" s="9">
        <v>1.79301505946393E+16</v>
      </c>
      <c r="B739" s="6" t="s">
        <v>1447</v>
      </c>
      <c r="C739" s="8" t="s">
        <v>1448</v>
      </c>
      <c r="D739" s="6" t="s">
        <v>189</v>
      </c>
      <c r="E739" s="12" t="s">
        <v>2509</v>
      </c>
      <c r="F739" s="11" t="s">
        <v>1860</v>
      </c>
      <c r="G739" s="13" t="s">
        <v>2510</v>
      </c>
      <c r="H739" s="6">
        <v>28</v>
      </c>
      <c r="I739" s="6" t="s">
        <v>2575</v>
      </c>
      <c r="J739" s="6">
        <v>1394</v>
      </c>
      <c r="K739" s="6">
        <v>101</v>
      </c>
      <c r="L739" s="6">
        <v>0</v>
      </c>
      <c r="M739" s="6">
        <v>0</v>
      </c>
      <c r="N739" s="6">
        <v>2</v>
      </c>
      <c r="O739" s="6" t="s">
        <v>2575</v>
      </c>
    </row>
    <row r="740" spans="1:15" x14ac:dyDescent="0.2">
      <c r="A740" s="9">
        <v>1.8194748118287088E+16</v>
      </c>
      <c r="B740" s="6" t="s">
        <v>1303</v>
      </c>
      <c r="C740" s="8" t="s">
        <v>1304</v>
      </c>
      <c r="D740" s="6" t="s">
        <v>187</v>
      </c>
      <c r="E740" s="12" t="s">
        <v>2442</v>
      </c>
      <c r="F740" s="11" t="s">
        <v>1863</v>
      </c>
      <c r="G740" s="13" t="s">
        <v>2348</v>
      </c>
      <c r="H740" s="6">
        <v>0</v>
      </c>
      <c r="I740" s="6" t="s">
        <v>2575</v>
      </c>
      <c r="J740" s="6">
        <v>1394</v>
      </c>
      <c r="K740" s="6">
        <v>65</v>
      </c>
      <c r="L740" s="6">
        <v>9</v>
      </c>
      <c r="M740" s="6">
        <v>0</v>
      </c>
      <c r="N740" s="6">
        <v>2</v>
      </c>
      <c r="O740" s="6">
        <v>1</v>
      </c>
    </row>
    <row r="741" spans="1:15" x14ac:dyDescent="0.2">
      <c r="A741" s="9">
        <v>1.79841681024124E+16</v>
      </c>
      <c r="B741" s="6" t="s">
        <v>1267</v>
      </c>
      <c r="C741" s="8" t="s">
        <v>1268</v>
      </c>
      <c r="D741" s="6" t="s">
        <v>187</v>
      </c>
      <c r="E741" s="12" t="s">
        <v>2419</v>
      </c>
      <c r="F741" s="11" t="s">
        <v>1862</v>
      </c>
      <c r="G741" s="13" t="s">
        <v>2421</v>
      </c>
      <c r="H741" s="6">
        <v>0</v>
      </c>
      <c r="I741" s="6" t="s">
        <v>2575</v>
      </c>
      <c r="J741" s="6">
        <v>1372</v>
      </c>
      <c r="K741" s="6">
        <v>109</v>
      </c>
      <c r="L741" s="6">
        <v>8</v>
      </c>
      <c r="M741" s="6">
        <v>2</v>
      </c>
      <c r="N741" s="6">
        <v>2</v>
      </c>
      <c r="O741" s="6" t="s">
        <v>2575</v>
      </c>
    </row>
    <row r="742" spans="1:15" x14ac:dyDescent="0.2">
      <c r="A742" s="9" t="s">
        <v>1697</v>
      </c>
      <c r="B742" s="6"/>
      <c r="C742" s="6" t="s">
        <v>260</v>
      </c>
      <c r="D742" s="6" t="s">
        <v>188</v>
      </c>
      <c r="E742" s="12">
        <v>45617</v>
      </c>
      <c r="F742" s="11" t="s">
        <v>1861</v>
      </c>
      <c r="G742" s="13">
        <v>0.37777777777777777</v>
      </c>
      <c r="H742" s="6">
        <v>0</v>
      </c>
      <c r="I742" s="6">
        <v>2252</v>
      </c>
      <c r="J742" s="6">
        <v>1355</v>
      </c>
      <c r="K742" s="6">
        <v>68</v>
      </c>
      <c r="L742" s="6">
        <v>5</v>
      </c>
      <c r="M742" s="6">
        <v>0</v>
      </c>
      <c r="N742" s="6">
        <v>0</v>
      </c>
      <c r="O742" s="6" t="s">
        <v>2575</v>
      </c>
    </row>
    <row r="743" spans="1:15" x14ac:dyDescent="0.2">
      <c r="A743" s="9" t="s">
        <v>1776</v>
      </c>
      <c r="B743" s="6" t="s">
        <v>417</v>
      </c>
      <c r="C743" s="6" t="s">
        <v>418</v>
      </c>
      <c r="D743" s="6" t="s">
        <v>187</v>
      </c>
      <c r="E743" s="12">
        <v>45482</v>
      </c>
      <c r="F743" s="11" t="s">
        <v>1863</v>
      </c>
      <c r="G743" s="13">
        <v>0.8</v>
      </c>
      <c r="H743" s="6">
        <v>0</v>
      </c>
      <c r="I743" s="6">
        <v>1732</v>
      </c>
      <c r="J743" s="6">
        <v>1349</v>
      </c>
      <c r="K743" s="6">
        <v>35</v>
      </c>
      <c r="L743" s="6">
        <v>0</v>
      </c>
      <c r="M743" s="6">
        <v>0</v>
      </c>
      <c r="N743" s="6">
        <v>0</v>
      </c>
      <c r="O743" s="6" t="s">
        <v>2575</v>
      </c>
    </row>
    <row r="744" spans="1:15" x14ac:dyDescent="0.2">
      <c r="A744" s="9" t="s">
        <v>1728</v>
      </c>
      <c r="B744" s="6" t="s">
        <v>321</v>
      </c>
      <c r="C744" s="6" t="s">
        <v>322</v>
      </c>
      <c r="D744" s="6" t="s">
        <v>188</v>
      </c>
      <c r="E744" s="12">
        <v>45589</v>
      </c>
      <c r="F744" s="11" t="s">
        <v>1861</v>
      </c>
      <c r="G744" s="13">
        <v>0.80902777777777779</v>
      </c>
      <c r="H744" s="6">
        <v>0</v>
      </c>
      <c r="I744" s="6">
        <v>2185</v>
      </c>
      <c r="J744" s="6">
        <v>1345</v>
      </c>
      <c r="K744" s="6">
        <v>83</v>
      </c>
      <c r="L744" s="6">
        <v>5</v>
      </c>
      <c r="M744" s="6">
        <v>126</v>
      </c>
      <c r="N744" s="6">
        <v>3</v>
      </c>
      <c r="O744" s="6">
        <v>2</v>
      </c>
    </row>
    <row r="745" spans="1:15" x14ac:dyDescent="0.2">
      <c r="A745" s="9">
        <v>1.82502011231673E+16</v>
      </c>
      <c r="B745" s="6" t="s">
        <v>1549</v>
      </c>
      <c r="C745" s="8" t="s">
        <v>1550</v>
      </c>
      <c r="D745" s="6" t="s">
        <v>188</v>
      </c>
      <c r="E745" s="12" t="s">
        <v>2558</v>
      </c>
      <c r="F745" s="11" t="s">
        <v>1862</v>
      </c>
      <c r="G745" s="13" t="s">
        <v>2560</v>
      </c>
      <c r="H745" s="6">
        <v>0</v>
      </c>
      <c r="I745" s="6" t="s">
        <v>2575</v>
      </c>
      <c r="J745" s="6">
        <v>1345</v>
      </c>
      <c r="K745" s="6">
        <v>96</v>
      </c>
      <c r="L745" s="6">
        <v>6</v>
      </c>
      <c r="M745" s="6">
        <v>1</v>
      </c>
      <c r="N745" s="6">
        <v>0</v>
      </c>
      <c r="O745" s="6">
        <v>1</v>
      </c>
    </row>
    <row r="746" spans="1:15" x14ac:dyDescent="0.2">
      <c r="A746" s="9">
        <v>1.784208114903615E+16</v>
      </c>
      <c r="B746" s="6" t="s">
        <v>1515</v>
      </c>
      <c r="C746" s="8" t="s">
        <v>1516</v>
      </c>
      <c r="D746" s="6" t="s">
        <v>187</v>
      </c>
      <c r="E746" s="12" t="s">
        <v>2543</v>
      </c>
      <c r="F746" s="11" t="s">
        <v>1863</v>
      </c>
      <c r="G746" s="13" t="s">
        <v>2545</v>
      </c>
      <c r="H746" s="6">
        <v>0</v>
      </c>
      <c r="I746" s="6" t="s">
        <v>2575</v>
      </c>
      <c r="J746" s="6">
        <v>1343</v>
      </c>
      <c r="K746" s="6">
        <v>85</v>
      </c>
      <c r="L746" s="6">
        <v>12</v>
      </c>
      <c r="M746" s="6">
        <v>3</v>
      </c>
      <c r="N746" s="6">
        <v>5</v>
      </c>
      <c r="O746" s="6" t="s">
        <v>2575</v>
      </c>
    </row>
    <row r="747" spans="1:15" x14ac:dyDescent="0.2">
      <c r="A747" s="9">
        <v>1.790365756488168E+16</v>
      </c>
      <c r="B747" s="6" t="s">
        <v>777</v>
      </c>
      <c r="C747" s="8" t="s">
        <v>778</v>
      </c>
      <c r="D747" s="6" t="s">
        <v>187</v>
      </c>
      <c r="E747" s="12" t="s">
        <v>2101</v>
      </c>
      <c r="F747" s="11" t="s">
        <v>1860</v>
      </c>
      <c r="G747" s="13" t="s">
        <v>2103</v>
      </c>
      <c r="H747" s="6">
        <v>0</v>
      </c>
      <c r="I747" s="6" t="s">
        <v>2575</v>
      </c>
      <c r="J747" s="6">
        <v>1337</v>
      </c>
      <c r="K747" s="6">
        <v>65</v>
      </c>
      <c r="L747" s="6">
        <v>1</v>
      </c>
      <c r="M747" s="6">
        <v>1</v>
      </c>
      <c r="N747" s="6">
        <v>6</v>
      </c>
      <c r="O747" s="6" t="s">
        <v>2575</v>
      </c>
    </row>
    <row r="748" spans="1:15" x14ac:dyDescent="0.2">
      <c r="A748" s="9">
        <v>1.799304599623771E+16</v>
      </c>
      <c r="B748" s="6" t="s">
        <v>1331</v>
      </c>
      <c r="C748" s="8" t="s">
        <v>1332</v>
      </c>
      <c r="D748" s="6" t="s">
        <v>187</v>
      </c>
      <c r="E748" s="12" t="s">
        <v>2456</v>
      </c>
      <c r="F748" s="11" t="s">
        <v>1859</v>
      </c>
      <c r="G748" s="13" t="s">
        <v>2415</v>
      </c>
      <c r="H748" s="6">
        <v>0</v>
      </c>
      <c r="I748" s="6" t="s">
        <v>2575</v>
      </c>
      <c r="J748" s="6">
        <v>1337</v>
      </c>
      <c r="K748" s="6">
        <v>100</v>
      </c>
      <c r="L748" s="6">
        <v>5</v>
      </c>
      <c r="M748" s="6">
        <v>5</v>
      </c>
      <c r="N748" s="6">
        <v>1</v>
      </c>
      <c r="O748" s="6" t="s">
        <v>2575</v>
      </c>
    </row>
    <row r="749" spans="1:15" x14ac:dyDescent="0.2">
      <c r="A749" s="9" t="s">
        <v>1755</v>
      </c>
      <c r="B749" s="6" t="s">
        <v>375</v>
      </c>
      <c r="C749" s="6" t="s">
        <v>376</v>
      </c>
      <c r="D749" s="6" t="s">
        <v>187</v>
      </c>
      <c r="E749" s="12">
        <v>45568</v>
      </c>
      <c r="F749" s="11" t="s">
        <v>1861</v>
      </c>
      <c r="G749" s="13">
        <v>0.43055555555555558</v>
      </c>
      <c r="H749" s="6">
        <v>0</v>
      </c>
      <c r="I749" s="6">
        <v>1712</v>
      </c>
      <c r="J749" s="6">
        <v>1330</v>
      </c>
      <c r="K749" s="6">
        <v>41</v>
      </c>
      <c r="L749" s="6">
        <v>20</v>
      </c>
      <c r="M749" s="6">
        <v>2</v>
      </c>
      <c r="N749" s="6">
        <v>4</v>
      </c>
      <c r="O749" s="6">
        <v>2</v>
      </c>
    </row>
    <row r="750" spans="1:15" x14ac:dyDescent="0.2">
      <c r="A750" s="9">
        <v>1.8267184525169392E+16</v>
      </c>
      <c r="B750" s="6" t="s">
        <v>599</v>
      </c>
      <c r="C750" s="8" t="s">
        <v>600</v>
      </c>
      <c r="D750" s="6" t="s">
        <v>187</v>
      </c>
      <c r="E750" s="12" t="s">
        <v>1968</v>
      </c>
      <c r="F750" s="11" t="s">
        <v>1858</v>
      </c>
      <c r="G750" s="13" t="s">
        <v>1969</v>
      </c>
      <c r="H750" s="6">
        <v>0</v>
      </c>
      <c r="I750" s="6" t="s">
        <v>2575</v>
      </c>
      <c r="J750" s="6">
        <v>1330</v>
      </c>
      <c r="K750" s="6">
        <v>78</v>
      </c>
      <c r="L750" s="6">
        <v>1</v>
      </c>
      <c r="M750" s="6">
        <v>0</v>
      </c>
      <c r="N750" s="6">
        <v>1</v>
      </c>
      <c r="O750" s="6" t="s">
        <v>2575</v>
      </c>
    </row>
    <row r="751" spans="1:15" x14ac:dyDescent="0.2">
      <c r="A751" s="9">
        <v>1.801202524136366E+16</v>
      </c>
      <c r="B751" s="6" t="s">
        <v>735</v>
      </c>
      <c r="C751" s="8" t="s">
        <v>736</v>
      </c>
      <c r="D751" s="6" t="s">
        <v>187</v>
      </c>
      <c r="E751" s="12" t="s">
        <v>2067</v>
      </c>
      <c r="F751" s="11" t="s">
        <v>1860</v>
      </c>
      <c r="G751" s="13" t="s">
        <v>2069</v>
      </c>
      <c r="H751" s="6">
        <v>0</v>
      </c>
      <c r="I751" s="6" t="s">
        <v>2575</v>
      </c>
      <c r="J751" s="6">
        <v>1326</v>
      </c>
      <c r="K751" s="6">
        <v>91</v>
      </c>
      <c r="L751" s="6">
        <v>3</v>
      </c>
      <c r="M751" s="6">
        <v>0</v>
      </c>
      <c r="N751" s="6">
        <v>4</v>
      </c>
      <c r="O751" s="6" t="s">
        <v>2575</v>
      </c>
    </row>
    <row r="752" spans="1:15" x14ac:dyDescent="0.2">
      <c r="A752" s="9">
        <v>1.798610891662457E+16</v>
      </c>
      <c r="B752" s="6" t="s">
        <v>869</v>
      </c>
      <c r="C752" s="8" t="s">
        <v>870</v>
      </c>
      <c r="D752" s="6" t="s">
        <v>188</v>
      </c>
      <c r="E752" s="12" t="s">
        <v>2168</v>
      </c>
      <c r="F752" s="11" t="s">
        <v>1863</v>
      </c>
      <c r="G752" s="13" t="s">
        <v>2169</v>
      </c>
      <c r="H752" s="6">
        <v>0</v>
      </c>
      <c r="I752" s="6" t="s">
        <v>2575</v>
      </c>
      <c r="J752" s="6">
        <v>1307</v>
      </c>
      <c r="K752" s="6">
        <v>165</v>
      </c>
      <c r="L752" s="6">
        <v>2</v>
      </c>
      <c r="M752" s="6">
        <v>3</v>
      </c>
      <c r="N752" s="6">
        <v>1</v>
      </c>
      <c r="O752" s="6">
        <v>1</v>
      </c>
    </row>
    <row r="753" spans="1:15" x14ac:dyDescent="0.2">
      <c r="A753" s="9">
        <v>1.8243507103224352E+16</v>
      </c>
      <c r="B753" s="6" t="s">
        <v>1159</v>
      </c>
      <c r="C753" s="8" t="s">
        <v>1160</v>
      </c>
      <c r="D753" s="6" t="s">
        <v>188</v>
      </c>
      <c r="E753" s="12" t="s">
        <v>2357</v>
      </c>
      <c r="F753" s="11" t="s">
        <v>1858</v>
      </c>
      <c r="G753" s="13" t="s">
        <v>2358</v>
      </c>
      <c r="H753" s="6">
        <v>0</v>
      </c>
      <c r="I753" s="6" t="s">
        <v>2575</v>
      </c>
      <c r="J753" s="6">
        <v>1294</v>
      </c>
      <c r="K753" s="6">
        <v>201</v>
      </c>
      <c r="L753" s="6">
        <v>11</v>
      </c>
      <c r="M753" s="6">
        <v>0</v>
      </c>
      <c r="N753" s="6">
        <v>10</v>
      </c>
      <c r="O753" s="6">
        <v>1</v>
      </c>
    </row>
    <row r="754" spans="1:15" x14ac:dyDescent="0.2">
      <c r="A754" s="9">
        <v>1.797264968640123E+16</v>
      </c>
      <c r="B754" s="6" t="s">
        <v>1301</v>
      </c>
      <c r="C754" s="8" t="s">
        <v>1302</v>
      </c>
      <c r="D754" s="6" t="s">
        <v>187</v>
      </c>
      <c r="E754" s="12" t="s">
        <v>2442</v>
      </c>
      <c r="F754" s="11" t="s">
        <v>1863</v>
      </c>
      <c r="G754" s="13" t="s">
        <v>2443</v>
      </c>
      <c r="H754" s="6">
        <v>0</v>
      </c>
      <c r="I754" s="6" t="s">
        <v>2575</v>
      </c>
      <c r="J754" s="6">
        <v>1294</v>
      </c>
      <c r="K754" s="6">
        <v>110</v>
      </c>
      <c r="L754" s="6">
        <v>12</v>
      </c>
      <c r="M754" s="6">
        <v>2</v>
      </c>
      <c r="N754" s="6">
        <v>1</v>
      </c>
      <c r="O754" s="6">
        <v>1</v>
      </c>
    </row>
    <row r="755" spans="1:15" x14ac:dyDescent="0.2">
      <c r="A755" s="9">
        <v>1.800374787856542E+16</v>
      </c>
      <c r="B755" s="6" t="s">
        <v>673</v>
      </c>
      <c r="C755" s="8" t="s">
        <v>674</v>
      </c>
      <c r="D755" s="6" t="s">
        <v>187</v>
      </c>
      <c r="E755" s="12" t="s">
        <v>2023</v>
      </c>
      <c r="F755" s="11" t="s">
        <v>1858</v>
      </c>
      <c r="G755" s="13" t="s">
        <v>2025</v>
      </c>
      <c r="H755" s="6">
        <v>0</v>
      </c>
      <c r="I755" s="6" t="s">
        <v>2575</v>
      </c>
      <c r="J755" s="6">
        <v>1284</v>
      </c>
      <c r="K755" s="6">
        <v>85</v>
      </c>
      <c r="L755" s="6">
        <v>6</v>
      </c>
      <c r="M755" s="6">
        <v>0</v>
      </c>
      <c r="N755" s="6">
        <v>3</v>
      </c>
      <c r="O755" s="6" t="s">
        <v>2575</v>
      </c>
    </row>
    <row r="756" spans="1:15" x14ac:dyDescent="0.2">
      <c r="A756" s="9">
        <v>1.799832626610589E+16</v>
      </c>
      <c r="B756" s="6" t="s">
        <v>1061</v>
      </c>
      <c r="C756" s="8" t="s">
        <v>1062</v>
      </c>
      <c r="D756" s="6" t="s">
        <v>188</v>
      </c>
      <c r="E756" s="12" t="s">
        <v>2298</v>
      </c>
      <c r="F756" s="11" t="s">
        <v>1863</v>
      </c>
      <c r="G756" s="13" t="s">
        <v>2299</v>
      </c>
      <c r="H756" s="6">
        <v>0</v>
      </c>
      <c r="I756" s="6" t="s">
        <v>2575</v>
      </c>
      <c r="J756" s="6">
        <v>1269</v>
      </c>
      <c r="K756" s="6">
        <v>55</v>
      </c>
      <c r="L756" s="6">
        <v>6</v>
      </c>
      <c r="M756" s="6">
        <v>2</v>
      </c>
      <c r="N756" s="6">
        <v>1</v>
      </c>
      <c r="O756" s="6" t="s">
        <v>2575</v>
      </c>
    </row>
    <row r="757" spans="1:15" x14ac:dyDescent="0.2">
      <c r="A757" s="9">
        <v>1.8090625342329112E+16</v>
      </c>
      <c r="B757" s="6" t="s">
        <v>1387</v>
      </c>
      <c r="C757" s="8" t="s">
        <v>1388</v>
      </c>
      <c r="D757" s="6" t="s">
        <v>187</v>
      </c>
      <c r="E757" s="12" t="s">
        <v>2483</v>
      </c>
      <c r="F757" s="11" t="s">
        <v>1862</v>
      </c>
      <c r="G757" s="13" t="s">
        <v>2234</v>
      </c>
      <c r="H757" s="6">
        <v>0</v>
      </c>
      <c r="I757" s="6" t="s">
        <v>2575</v>
      </c>
      <c r="J757" s="6">
        <v>1267</v>
      </c>
      <c r="K757" s="6">
        <v>78</v>
      </c>
      <c r="L757" s="6">
        <v>8</v>
      </c>
      <c r="M757" s="6">
        <v>0</v>
      </c>
      <c r="N757" s="6">
        <v>2</v>
      </c>
      <c r="O757" s="6">
        <v>1</v>
      </c>
    </row>
    <row r="758" spans="1:15" x14ac:dyDescent="0.2">
      <c r="A758" s="9">
        <v>1.830986356314518E+16</v>
      </c>
      <c r="B758" s="6" t="s">
        <v>709</v>
      </c>
      <c r="C758" s="8" t="s">
        <v>710</v>
      </c>
      <c r="D758" s="6" t="s">
        <v>188</v>
      </c>
      <c r="E758" s="12" t="s">
        <v>2050</v>
      </c>
      <c r="F758" s="11" t="s">
        <v>1859</v>
      </c>
      <c r="G758" s="13" t="s">
        <v>2052</v>
      </c>
      <c r="H758" s="6">
        <v>0</v>
      </c>
      <c r="I758" s="6" t="s">
        <v>2575</v>
      </c>
      <c r="J758" s="6">
        <v>1260</v>
      </c>
      <c r="K758" s="6">
        <v>137</v>
      </c>
      <c r="L758" s="6">
        <v>6</v>
      </c>
      <c r="M758" s="6">
        <v>2</v>
      </c>
      <c r="N758" s="6">
        <v>3</v>
      </c>
      <c r="O758" s="6" t="s">
        <v>2575</v>
      </c>
    </row>
    <row r="759" spans="1:15" x14ac:dyDescent="0.2">
      <c r="A759" s="9" t="s">
        <v>1840</v>
      </c>
      <c r="B759" s="6" t="s">
        <v>545</v>
      </c>
      <c r="C759" s="6" t="s">
        <v>546</v>
      </c>
      <c r="D759" s="6" t="s">
        <v>188</v>
      </c>
      <c r="E759" s="12">
        <v>45547</v>
      </c>
      <c r="F759" s="11" t="s">
        <v>1861</v>
      </c>
      <c r="G759" s="13">
        <v>0.45347222222222222</v>
      </c>
      <c r="H759" s="6">
        <v>0</v>
      </c>
      <c r="I759" s="6">
        <v>1901</v>
      </c>
      <c r="J759" s="6">
        <v>1258</v>
      </c>
      <c r="K759" s="6">
        <v>84</v>
      </c>
      <c r="L759" s="6">
        <v>1</v>
      </c>
      <c r="M759" s="6">
        <v>1</v>
      </c>
      <c r="N759" s="6">
        <v>3</v>
      </c>
      <c r="O759" s="6" t="s">
        <v>2575</v>
      </c>
    </row>
    <row r="760" spans="1:15" x14ac:dyDescent="0.2">
      <c r="A760" s="9" t="s">
        <v>1774</v>
      </c>
      <c r="B760" s="6" t="s">
        <v>413</v>
      </c>
      <c r="C760" s="6" t="s">
        <v>414</v>
      </c>
      <c r="D760" s="6" t="s">
        <v>188</v>
      </c>
      <c r="E760" s="12">
        <v>45481</v>
      </c>
      <c r="F760" s="11" t="s">
        <v>1858</v>
      </c>
      <c r="G760" s="13">
        <v>0.86250000000000004</v>
      </c>
      <c r="H760" s="6">
        <v>0</v>
      </c>
      <c r="I760" s="6">
        <v>2049</v>
      </c>
      <c r="J760" s="6">
        <v>1247</v>
      </c>
      <c r="K760" s="6">
        <v>37</v>
      </c>
      <c r="L760" s="6">
        <v>1</v>
      </c>
      <c r="M760" s="6">
        <v>1</v>
      </c>
      <c r="N760" s="6">
        <v>0</v>
      </c>
      <c r="O760" s="6" t="s">
        <v>2575</v>
      </c>
    </row>
    <row r="761" spans="1:15" x14ac:dyDescent="0.2">
      <c r="A761" s="9">
        <v>1.785036931801236E+16</v>
      </c>
      <c r="B761" s="6" t="s">
        <v>1417</v>
      </c>
      <c r="C761" s="8" t="s">
        <v>1418</v>
      </c>
      <c r="D761" s="6" t="s">
        <v>188</v>
      </c>
      <c r="E761" s="12" t="s">
        <v>2494</v>
      </c>
      <c r="F761" s="11" t="s">
        <v>1864</v>
      </c>
      <c r="G761" s="13" t="s">
        <v>2495</v>
      </c>
      <c r="H761" s="6">
        <v>0</v>
      </c>
      <c r="I761" s="6" t="s">
        <v>2575</v>
      </c>
      <c r="J761" s="6">
        <v>1232</v>
      </c>
      <c r="K761" s="6">
        <v>59</v>
      </c>
      <c r="L761" s="6">
        <v>6</v>
      </c>
      <c r="M761" s="6">
        <v>0</v>
      </c>
      <c r="N761" s="6">
        <v>2</v>
      </c>
      <c r="O761" s="6">
        <v>2</v>
      </c>
    </row>
    <row r="762" spans="1:15" x14ac:dyDescent="0.2">
      <c r="A762" s="9" t="s">
        <v>1739</v>
      </c>
      <c r="B762" s="6" t="s">
        <v>343</v>
      </c>
      <c r="C762" s="6" t="s">
        <v>344</v>
      </c>
      <c r="D762" s="6" t="s">
        <v>187</v>
      </c>
      <c r="E762" s="12">
        <v>45581</v>
      </c>
      <c r="F762" s="11" t="s">
        <v>1862</v>
      </c>
      <c r="G762" s="13">
        <v>0.80694444444444446</v>
      </c>
      <c r="H762" s="6">
        <v>0</v>
      </c>
      <c r="I762" s="6">
        <v>1573</v>
      </c>
      <c r="J762" s="6">
        <v>1227</v>
      </c>
      <c r="K762" s="6">
        <v>45</v>
      </c>
      <c r="L762" s="6">
        <v>0</v>
      </c>
      <c r="M762" s="6">
        <v>0</v>
      </c>
      <c r="N762" s="6">
        <v>1</v>
      </c>
      <c r="O762" s="6" t="s">
        <v>2575</v>
      </c>
    </row>
    <row r="763" spans="1:15" x14ac:dyDescent="0.2">
      <c r="A763" s="9">
        <v>1.792375698877801E+16</v>
      </c>
      <c r="B763" s="6" t="s">
        <v>803</v>
      </c>
      <c r="C763" s="8" t="s">
        <v>804</v>
      </c>
      <c r="D763" s="6" t="s">
        <v>187</v>
      </c>
      <c r="E763" s="12" t="s">
        <v>2123</v>
      </c>
      <c r="F763" s="11" t="s">
        <v>1860</v>
      </c>
      <c r="G763" s="13" t="s">
        <v>2124</v>
      </c>
      <c r="H763" s="6">
        <v>0</v>
      </c>
      <c r="I763" s="6" t="s">
        <v>2575</v>
      </c>
      <c r="J763" s="6">
        <v>1225</v>
      </c>
      <c r="K763" s="6">
        <v>25</v>
      </c>
      <c r="L763" s="6">
        <v>2</v>
      </c>
      <c r="M763" s="6">
        <v>0</v>
      </c>
      <c r="N763" s="6">
        <v>0</v>
      </c>
      <c r="O763" s="6" t="s">
        <v>2575</v>
      </c>
    </row>
    <row r="764" spans="1:15" x14ac:dyDescent="0.2">
      <c r="A764" s="9">
        <v>1.80198957293286E+16</v>
      </c>
      <c r="B764" s="6" t="s">
        <v>743</v>
      </c>
      <c r="C764" s="8" t="s">
        <v>744</v>
      </c>
      <c r="D764" s="6" t="s">
        <v>188</v>
      </c>
      <c r="E764" s="12" t="s">
        <v>2074</v>
      </c>
      <c r="F764" s="11" t="s">
        <v>1863</v>
      </c>
      <c r="G764" s="13" t="s">
        <v>2076</v>
      </c>
      <c r="H764" s="6">
        <v>0</v>
      </c>
      <c r="I764" s="6" t="s">
        <v>2575</v>
      </c>
      <c r="J764" s="6">
        <v>1220</v>
      </c>
      <c r="K764" s="6">
        <v>88</v>
      </c>
      <c r="L764" s="6">
        <v>0</v>
      </c>
      <c r="M764" s="6">
        <v>1</v>
      </c>
      <c r="N764" s="6">
        <v>8</v>
      </c>
      <c r="O764" s="6" t="s">
        <v>2575</v>
      </c>
    </row>
    <row r="765" spans="1:15" x14ac:dyDescent="0.2">
      <c r="A765" s="9">
        <v>1.8060872422576152E+16</v>
      </c>
      <c r="B765" s="6" t="s">
        <v>615</v>
      </c>
      <c r="C765" s="8" t="s">
        <v>616</v>
      </c>
      <c r="D765" s="6" t="s">
        <v>187</v>
      </c>
      <c r="E765" s="12" t="s">
        <v>1981</v>
      </c>
      <c r="F765" s="11" t="s">
        <v>1859</v>
      </c>
      <c r="G765" s="13" t="s">
        <v>1982</v>
      </c>
      <c r="H765" s="6">
        <v>0</v>
      </c>
      <c r="I765" s="6" t="s">
        <v>2575</v>
      </c>
      <c r="J765" s="6">
        <v>1212</v>
      </c>
      <c r="K765" s="6">
        <v>33</v>
      </c>
      <c r="L765" s="6">
        <v>0</v>
      </c>
      <c r="M765" s="6">
        <v>0</v>
      </c>
      <c r="N765" s="6">
        <v>3</v>
      </c>
      <c r="O765" s="6" t="s">
        <v>2575</v>
      </c>
    </row>
    <row r="766" spans="1:15" x14ac:dyDescent="0.2">
      <c r="A766" s="9">
        <v>1.786574524796419E+16</v>
      </c>
      <c r="B766" s="6" t="s">
        <v>1499</v>
      </c>
      <c r="C766" s="8" t="s">
        <v>1500</v>
      </c>
      <c r="D766" s="6" t="s">
        <v>189</v>
      </c>
      <c r="E766" s="12" t="s">
        <v>2534</v>
      </c>
      <c r="F766" s="11" t="s">
        <v>1863</v>
      </c>
      <c r="G766" s="13" t="s">
        <v>2535</v>
      </c>
      <c r="H766" s="6">
        <v>38</v>
      </c>
      <c r="I766" s="6" t="s">
        <v>2575</v>
      </c>
      <c r="J766" s="6">
        <v>1196</v>
      </c>
      <c r="K766" s="6">
        <v>79</v>
      </c>
      <c r="L766" s="6">
        <v>16</v>
      </c>
      <c r="M766" s="6">
        <v>1</v>
      </c>
      <c r="N766" s="6">
        <v>1</v>
      </c>
      <c r="O766" s="6" t="s">
        <v>2575</v>
      </c>
    </row>
    <row r="767" spans="1:15" x14ac:dyDescent="0.2">
      <c r="A767" s="9">
        <v>1.80875935243594E+16</v>
      </c>
      <c r="B767" s="6" t="s">
        <v>1521</v>
      </c>
      <c r="C767" s="8" t="s">
        <v>1522</v>
      </c>
      <c r="D767" s="6" t="s">
        <v>188</v>
      </c>
      <c r="E767" s="12" t="s">
        <v>2549</v>
      </c>
      <c r="F767" s="11" t="s">
        <v>1859</v>
      </c>
      <c r="G767" s="13" t="s">
        <v>2550</v>
      </c>
      <c r="H767" s="6">
        <v>0</v>
      </c>
      <c r="I767" s="6" t="s">
        <v>2575</v>
      </c>
      <c r="J767" s="6">
        <v>1185</v>
      </c>
      <c r="K767" s="6">
        <v>87</v>
      </c>
      <c r="L767" s="6">
        <v>1</v>
      </c>
      <c r="M767" s="6">
        <v>0</v>
      </c>
      <c r="N767" s="6">
        <v>1</v>
      </c>
      <c r="O767" s="6" t="s">
        <v>2575</v>
      </c>
    </row>
    <row r="768" spans="1:15" x14ac:dyDescent="0.2">
      <c r="A768" s="9">
        <v>1.799695857238244E+16</v>
      </c>
      <c r="B768" s="6" t="s">
        <v>733</v>
      </c>
      <c r="C768" s="8" t="s">
        <v>734</v>
      </c>
      <c r="D768" s="6" t="s">
        <v>187</v>
      </c>
      <c r="E768" s="12" t="s">
        <v>2067</v>
      </c>
      <c r="F768" s="11" t="s">
        <v>1860</v>
      </c>
      <c r="G768" s="13" t="s">
        <v>2068</v>
      </c>
      <c r="H768" s="6">
        <v>0</v>
      </c>
      <c r="I768" s="6" t="s">
        <v>2575</v>
      </c>
      <c r="J768" s="6">
        <v>1171</v>
      </c>
      <c r="K768" s="6">
        <v>87</v>
      </c>
      <c r="L768" s="6">
        <v>7</v>
      </c>
      <c r="M768" s="6">
        <v>0</v>
      </c>
      <c r="N768" s="6">
        <v>3</v>
      </c>
      <c r="O768" s="6" t="s">
        <v>2575</v>
      </c>
    </row>
    <row r="769" spans="1:15" x14ac:dyDescent="0.2">
      <c r="A769" s="9">
        <v>1.80073235452423E+16</v>
      </c>
      <c r="B769" s="6" t="s">
        <v>715</v>
      </c>
      <c r="C769" s="8" t="s">
        <v>716</v>
      </c>
      <c r="D769" s="6" t="s">
        <v>187</v>
      </c>
      <c r="E769" s="12" t="s">
        <v>2053</v>
      </c>
      <c r="F769" s="11" t="s">
        <v>1860</v>
      </c>
      <c r="G769" s="13" t="s">
        <v>2055</v>
      </c>
      <c r="H769" s="6">
        <v>0</v>
      </c>
      <c r="I769" s="6" t="s">
        <v>2575</v>
      </c>
      <c r="J769" s="6">
        <v>1168</v>
      </c>
      <c r="K769" s="6">
        <v>27</v>
      </c>
      <c r="L769" s="6">
        <v>3</v>
      </c>
      <c r="M769" s="6">
        <v>0</v>
      </c>
      <c r="N769" s="6">
        <v>2</v>
      </c>
      <c r="O769" s="6" t="s">
        <v>2575</v>
      </c>
    </row>
    <row r="770" spans="1:15" x14ac:dyDescent="0.2">
      <c r="A770" s="9">
        <v>1.8029714578916352E+16</v>
      </c>
      <c r="B770" s="6" t="s">
        <v>819</v>
      </c>
      <c r="C770" s="8" t="s">
        <v>820</v>
      </c>
      <c r="D770" s="6" t="s">
        <v>187</v>
      </c>
      <c r="E770" s="12" t="s">
        <v>2133</v>
      </c>
      <c r="F770" s="11" t="s">
        <v>1861</v>
      </c>
      <c r="G770" s="13" t="s">
        <v>2135</v>
      </c>
      <c r="H770" s="6">
        <v>0</v>
      </c>
      <c r="I770" s="6" t="s">
        <v>2575</v>
      </c>
      <c r="J770" s="6">
        <v>1168</v>
      </c>
      <c r="K770" s="6">
        <v>53</v>
      </c>
      <c r="L770" s="6">
        <v>7</v>
      </c>
      <c r="M770" s="6">
        <v>1</v>
      </c>
      <c r="N770" s="6">
        <v>0</v>
      </c>
      <c r="O770" s="6">
        <v>1</v>
      </c>
    </row>
    <row r="771" spans="1:15" x14ac:dyDescent="0.2">
      <c r="A771" s="9">
        <v>1.7888909043022E+16</v>
      </c>
      <c r="B771" s="6" t="s">
        <v>699</v>
      </c>
      <c r="C771" s="8" t="s">
        <v>700</v>
      </c>
      <c r="D771" s="6" t="s">
        <v>187</v>
      </c>
      <c r="E771" s="12" t="s">
        <v>2043</v>
      </c>
      <c r="F771" s="11" t="s">
        <v>1862</v>
      </c>
      <c r="G771" s="13" t="s">
        <v>1954</v>
      </c>
      <c r="H771" s="6">
        <v>0</v>
      </c>
      <c r="I771" s="6" t="s">
        <v>2575</v>
      </c>
      <c r="J771" s="6">
        <v>1143</v>
      </c>
      <c r="K771" s="6">
        <v>86</v>
      </c>
      <c r="L771" s="6">
        <v>2</v>
      </c>
      <c r="M771" s="6">
        <v>0</v>
      </c>
      <c r="N771" s="6">
        <v>1</v>
      </c>
      <c r="O771" s="6" t="s">
        <v>2575</v>
      </c>
    </row>
    <row r="772" spans="1:15" x14ac:dyDescent="0.2">
      <c r="A772" s="9">
        <v>1.800084436686655E+16</v>
      </c>
      <c r="B772" s="6" t="s">
        <v>1455</v>
      </c>
      <c r="C772" s="8" t="s">
        <v>1456</v>
      </c>
      <c r="D772" s="6" t="s">
        <v>187</v>
      </c>
      <c r="E772" s="12" t="s">
        <v>2513</v>
      </c>
      <c r="F772" s="11" t="s">
        <v>1862</v>
      </c>
      <c r="G772" s="13" t="s">
        <v>2493</v>
      </c>
      <c r="H772" s="6">
        <v>0</v>
      </c>
      <c r="I772" s="6" t="s">
        <v>2575</v>
      </c>
      <c r="J772" s="6">
        <v>1136</v>
      </c>
      <c r="K772" s="6">
        <v>54</v>
      </c>
      <c r="L772" s="6">
        <v>0</v>
      </c>
      <c r="M772" s="6">
        <v>0</v>
      </c>
      <c r="N772" s="6">
        <v>1</v>
      </c>
      <c r="O772" s="6" t="s">
        <v>2575</v>
      </c>
    </row>
    <row r="773" spans="1:15" x14ac:dyDescent="0.2">
      <c r="A773" s="9">
        <v>1.8199741093252232E+16</v>
      </c>
      <c r="B773" s="6" t="s">
        <v>1501</v>
      </c>
      <c r="C773" s="8" t="s">
        <v>1502</v>
      </c>
      <c r="D773" s="6" t="s">
        <v>187</v>
      </c>
      <c r="E773" s="12" t="s">
        <v>2534</v>
      </c>
      <c r="F773" s="11" t="s">
        <v>1863</v>
      </c>
      <c r="G773" s="13" t="s">
        <v>2418</v>
      </c>
      <c r="H773" s="6">
        <v>0</v>
      </c>
      <c r="I773" s="6" t="s">
        <v>2575</v>
      </c>
      <c r="J773" s="6">
        <v>1134</v>
      </c>
      <c r="K773" s="6">
        <v>66</v>
      </c>
      <c r="L773" s="6">
        <v>7</v>
      </c>
      <c r="M773" s="6">
        <v>1</v>
      </c>
      <c r="N773" s="6">
        <v>0</v>
      </c>
      <c r="O773" s="6" t="s">
        <v>2575</v>
      </c>
    </row>
    <row r="774" spans="1:15" x14ac:dyDescent="0.2">
      <c r="A774" s="9">
        <v>1.802313466665468E+16</v>
      </c>
      <c r="B774" s="6" t="s">
        <v>1367</v>
      </c>
      <c r="C774" s="8" t="s">
        <v>1368</v>
      </c>
      <c r="D774" s="6" t="s">
        <v>188</v>
      </c>
      <c r="E774" s="12" t="s">
        <v>2473</v>
      </c>
      <c r="F774" s="11" t="s">
        <v>1862</v>
      </c>
      <c r="G774" s="13" t="s">
        <v>1997</v>
      </c>
      <c r="H774" s="6">
        <v>0</v>
      </c>
      <c r="I774" s="6" t="s">
        <v>2575</v>
      </c>
      <c r="J774" s="6">
        <v>1133</v>
      </c>
      <c r="K774" s="6">
        <v>48</v>
      </c>
      <c r="L774" s="6">
        <v>1</v>
      </c>
      <c r="M774" s="6">
        <v>0</v>
      </c>
      <c r="N774" s="6">
        <v>0</v>
      </c>
      <c r="O774" s="6" t="s">
        <v>2575</v>
      </c>
    </row>
    <row r="775" spans="1:15" x14ac:dyDescent="0.2">
      <c r="A775" s="9" t="s">
        <v>1852</v>
      </c>
      <c r="B775" s="6" t="s">
        <v>569</v>
      </c>
      <c r="C775" s="6" t="s">
        <v>570</v>
      </c>
      <c r="D775" s="6" t="s">
        <v>187</v>
      </c>
      <c r="E775" s="12">
        <v>45559</v>
      </c>
      <c r="F775" s="11" t="s">
        <v>1863</v>
      </c>
      <c r="G775" s="13">
        <v>0.4375</v>
      </c>
      <c r="H775" s="6">
        <v>0</v>
      </c>
      <c r="I775" s="6">
        <v>1465</v>
      </c>
      <c r="J775" s="6">
        <v>1114</v>
      </c>
      <c r="K775" s="6">
        <v>33</v>
      </c>
      <c r="L775" s="6">
        <v>5</v>
      </c>
      <c r="M775" s="6">
        <v>0</v>
      </c>
      <c r="N775" s="6">
        <v>0</v>
      </c>
      <c r="O775" s="6">
        <v>1</v>
      </c>
    </row>
    <row r="776" spans="1:15" x14ac:dyDescent="0.2">
      <c r="A776" s="9">
        <v>1.8026590276611488E+16</v>
      </c>
      <c r="B776" s="6" t="s">
        <v>1429</v>
      </c>
      <c r="C776" s="8" t="s">
        <v>1430</v>
      </c>
      <c r="D776" s="6" t="s">
        <v>187</v>
      </c>
      <c r="E776" s="12" t="s">
        <v>2500</v>
      </c>
      <c r="F776" s="11" t="s">
        <v>1861</v>
      </c>
      <c r="G776" s="13" t="s">
        <v>2406</v>
      </c>
      <c r="H776" s="6">
        <v>0</v>
      </c>
      <c r="I776" s="6" t="s">
        <v>2575</v>
      </c>
      <c r="J776" s="6">
        <v>1102</v>
      </c>
      <c r="K776" s="6">
        <v>80</v>
      </c>
      <c r="L776" s="6">
        <v>2</v>
      </c>
      <c r="M776" s="6">
        <v>1</v>
      </c>
      <c r="N776" s="6">
        <v>6</v>
      </c>
      <c r="O776" s="6">
        <v>1</v>
      </c>
    </row>
    <row r="777" spans="1:15" x14ac:dyDescent="0.2">
      <c r="A777" s="9">
        <v>1.795800912277082E+16</v>
      </c>
      <c r="B777" s="6" t="s">
        <v>795</v>
      </c>
      <c r="C777" s="8" t="s">
        <v>796</v>
      </c>
      <c r="D777" s="6" t="s">
        <v>187</v>
      </c>
      <c r="E777" s="12" t="s">
        <v>2047</v>
      </c>
      <c r="F777" s="11" t="s">
        <v>1858</v>
      </c>
      <c r="G777" s="13" t="s">
        <v>2116</v>
      </c>
      <c r="H777" s="6">
        <v>0</v>
      </c>
      <c r="I777" s="6" t="s">
        <v>2575</v>
      </c>
      <c r="J777" s="6">
        <v>1096</v>
      </c>
      <c r="K777" s="6">
        <v>67</v>
      </c>
      <c r="L777" s="6">
        <v>2</v>
      </c>
      <c r="M777" s="6">
        <v>0</v>
      </c>
      <c r="N777" s="6">
        <v>1</v>
      </c>
      <c r="O777" s="6" t="s">
        <v>2575</v>
      </c>
    </row>
    <row r="778" spans="1:15" x14ac:dyDescent="0.2">
      <c r="A778" s="9">
        <v>1.798582431845492E+16</v>
      </c>
      <c r="B778" s="6" t="s">
        <v>1245</v>
      </c>
      <c r="C778" s="8" t="s">
        <v>1246</v>
      </c>
      <c r="D778" s="6" t="s">
        <v>188</v>
      </c>
      <c r="E778" s="12" t="s">
        <v>2407</v>
      </c>
      <c r="F778" s="11" t="s">
        <v>1863</v>
      </c>
      <c r="G778" s="13" t="s">
        <v>2408</v>
      </c>
      <c r="H778" s="6">
        <v>0</v>
      </c>
      <c r="I778" s="6" t="s">
        <v>2575</v>
      </c>
      <c r="J778" s="6">
        <v>1095</v>
      </c>
      <c r="K778" s="6">
        <v>51</v>
      </c>
      <c r="L778" s="6">
        <v>1</v>
      </c>
      <c r="M778" s="6">
        <v>0</v>
      </c>
      <c r="N778" s="6">
        <v>0</v>
      </c>
      <c r="O778" s="6" t="s">
        <v>2575</v>
      </c>
    </row>
    <row r="779" spans="1:15" x14ac:dyDescent="0.2">
      <c r="A779" s="9">
        <v>1.793520306884659E+16</v>
      </c>
      <c r="B779" s="6" t="s">
        <v>641</v>
      </c>
      <c r="C779" s="8" t="s">
        <v>642</v>
      </c>
      <c r="D779" s="6" t="s">
        <v>187</v>
      </c>
      <c r="E779" s="12" t="s">
        <v>2003</v>
      </c>
      <c r="F779" s="11" t="s">
        <v>1862</v>
      </c>
      <c r="G779" s="13" t="s">
        <v>2004</v>
      </c>
      <c r="H779" s="6">
        <v>0</v>
      </c>
      <c r="I779" s="6" t="s">
        <v>2575</v>
      </c>
      <c r="J779" s="6">
        <v>1073</v>
      </c>
      <c r="K779" s="6">
        <v>54</v>
      </c>
      <c r="L779" s="6">
        <v>1</v>
      </c>
      <c r="M779" s="6">
        <v>1</v>
      </c>
      <c r="N779" s="6">
        <v>3</v>
      </c>
      <c r="O779" s="6" t="s">
        <v>2575</v>
      </c>
    </row>
    <row r="780" spans="1:15" x14ac:dyDescent="0.2">
      <c r="A780" s="9">
        <v>1.798375586634359E+16</v>
      </c>
      <c r="B780" s="6" t="s">
        <v>1035</v>
      </c>
      <c r="C780" s="8" t="s">
        <v>1036</v>
      </c>
      <c r="D780" s="6" t="s">
        <v>187</v>
      </c>
      <c r="E780" s="12" t="s">
        <v>2281</v>
      </c>
      <c r="F780" s="11" t="s">
        <v>1863</v>
      </c>
      <c r="G780" s="13" t="s">
        <v>2169</v>
      </c>
      <c r="H780" s="6">
        <v>0</v>
      </c>
      <c r="I780" s="6" t="s">
        <v>2575</v>
      </c>
      <c r="J780" s="6">
        <v>1068</v>
      </c>
      <c r="K780" s="6">
        <v>56</v>
      </c>
      <c r="L780" s="6">
        <v>0</v>
      </c>
      <c r="M780" s="6">
        <v>0</v>
      </c>
      <c r="N780" s="6">
        <v>1</v>
      </c>
      <c r="O780" s="6" t="s">
        <v>2575</v>
      </c>
    </row>
    <row r="781" spans="1:15" x14ac:dyDescent="0.2">
      <c r="A781" s="9">
        <v>1.801173565668826E+16</v>
      </c>
      <c r="B781" s="6" t="s">
        <v>1285</v>
      </c>
      <c r="C781" s="8" t="s">
        <v>1286</v>
      </c>
      <c r="D781" s="6" t="s">
        <v>187</v>
      </c>
      <c r="E781" s="12" t="s">
        <v>2434</v>
      </c>
      <c r="F781" s="11" t="s">
        <v>1863</v>
      </c>
      <c r="G781" s="13" t="s">
        <v>2435</v>
      </c>
      <c r="H781" s="6">
        <v>0</v>
      </c>
      <c r="I781" s="6" t="s">
        <v>2575</v>
      </c>
      <c r="J781" s="6">
        <v>1061</v>
      </c>
      <c r="K781" s="6">
        <v>49</v>
      </c>
      <c r="L781" s="6">
        <v>2</v>
      </c>
      <c r="M781" s="6">
        <v>2</v>
      </c>
      <c r="N781" s="6">
        <v>2</v>
      </c>
      <c r="O781" s="6" t="s">
        <v>2575</v>
      </c>
    </row>
    <row r="782" spans="1:15" x14ac:dyDescent="0.2">
      <c r="A782" s="9">
        <v>1.789595505589441E+16</v>
      </c>
      <c r="B782" s="6" t="s">
        <v>1291</v>
      </c>
      <c r="C782" s="8" t="s">
        <v>1292</v>
      </c>
      <c r="D782" s="6" t="s">
        <v>188</v>
      </c>
      <c r="E782" s="12" t="s">
        <v>2439</v>
      </c>
      <c r="F782" s="11" t="s">
        <v>1861</v>
      </c>
      <c r="G782" s="13" t="s">
        <v>2382</v>
      </c>
      <c r="H782" s="6">
        <v>0</v>
      </c>
      <c r="I782" s="6" t="s">
        <v>2575</v>
      </c>
      <c r="J782" s="6">
        <v>1048</v>
      </c>
      <c r="K782" s="6">
        <v>55</v>
      </c>
      <c r="L782" s="6">
        <v>4</v>
      </c>
      <c r="M782" s="6">
        <v>1</v>
      </c>
      <c r="N782" s="6">
        <v>1</v>
      </c>
      <c r="O782" s="6" t="s">
        <v>2575</v>
      </c>
    </row>
    <row r="783" spans="1:15" x14ac:dyDescent="0.2">
      <c r="A783" s="9" t="s">
        <v>1847</v>
      </c>
      <c r="B783" s="6" t="s">
        <v>559</v>
      </c>
      <c r="C783" s="6" t="s">
        <v>560</v>
      </c>
      <c r="D783" s="6" t="s">
        <v>187</v>
      </c>
      <c r="E783" s="12">
        <v>45553</v>
      </c>
      <c r="F783" s="11" t="s">
        <v>1862</v>
      </c>
      <c r="G783" s="13">
        <v>0.81874999999999998</v>
      </c>
      <c r="H783" s="6">
        <v>0</v>
      </c>
      <c r="I783" s="6">
        <v>1326</v>
      </c>
      <c r="J783" s="6">
        <v>1044</v>
      </c>
      <c r="K783" s="6">
        <v>63</v>
      </c>
      <c r="L783" s="6">
        <v>2</v>
      </c>
      <c r="M783" s="6">
        <v>1</v>
      </c>
      <c r="N783" s="6">
        <v>0</v>
      </c>
      <c r="O783" s="6" t="s">
        <v>2575</v>
      </c>
    </row>
    <row r="784" spans="1:15" x14ac:dyDescent="0.2">
      <c r="A784" s="9">
        <v>1.803790546055274E+16</v>
      </c>
      <c r="B784" s="6" t="s">
        <v>1325</v>
      </c>
      <c r="C784" s="8" t="s">
        <v>1326</v>
      </c>
      <c r="D784" s="6" t="s">
        <v>187</v>
      </c>
      <c r="E784" s="12" t="s">
        <v>2453</v>
      </c>
      <c r="F784" s="11" t="s">
        <v>1863</v>
      </c>
      <c r="G784" s="13" t="s">
        <v>2348</v>
      </c>
      <c r="H784" s="6">
        <v>0</v>
      </c>
      <c r="I784" s="6" t="s">
        <v>2575</v>
      </c>
      <c r="J784" s="6">
        <v>1029</v>
      </c>
      <c r="K784" s="6">
        <v>16</v>
      </c>
      <c r="L784" s="6">
        <v>3</v>
      </c>
      <c r="M784" s="6">
        <v>0</v>
      </c>
      <c r="N784" s="6">
        <v>1</v>
      </c>
      <c r="O784" s="6" t="s">
        <v>2575</v>
      </c>
    </row>
    <row r="785" spans="1:15" x14ac:dyDescent="0.2">
      <c r="A785" s="9">
        <v>1.792803351888739E+16</v>
      </c>
      <c r="B785" s="6" t="s">
        <v>661</v>
      </c>
      <c r="C785" s="8" t="s">
        <v>662</v>
      </c>
      <c r="D785" s="6" t="s">
        <v>187</v>
      </c>
      <c r="E785" s="12" t="s">
        <v>2016</v>
      </c>
      <c r="F785" s="11" t="s">
        <v>1862</v>
      </c>
      <c r="G785" s="13" t="s">
        <v>2017</v>
      </c>
      <c r="H785" s="6">
        <v>0</v>
      </c>
      <c r="I785" s="6" t="s">
        <v>2575</v>
      </c>
      <c r="J785" s="6">
        <v>1021</v>
      </c>
      <c r="K785" s="6">
        <v>76</v>
      </c>
      <c r="L785" s="6">
        <v>2</v>
      </c>
      <c r="M785" s="6">
        <v>0</v>
      </c>
      <c r="N785" s="6">
        <v>3</v>
      </c>
      <c r="O785" s="6">
        <v>1</v>
      </c>
    </row>
    <row r="786" spans="1:15" x14ac:dyDescent="0.2">
      <c r="A786" s="9">
        <v>1.794135737077381E+16</v>
      </c>
      <c r="B786" s="6" t="s">
        <v>957</v>
      </c>
      <c r="C786" s="8" t="s">
        <v>958</v>
      </c>
      <c r="D786" s="6" t="s">
        <v>187</v>
      </c>
      <c r="E786" s="12" t="s">
        <v>2229</v>
      </c>
      <c r="F786" s="11" t="s">
        <v>1860</v>
      </c>
      <c r="G786" s="13" t="s">
        <v>1980</v>
      </c>
      <c r="H786" s="6">
        <v>0</v>
      </c>
      <c r="I786" s="6" t="s">
        <v>2575</v>
      </c>
      <c r="J786" s="6">
        <v>1013</v>
      </c>
      <c r="K786" s="6">
        <v>15</v>
      </c>
      <c r="L786" s="6">
        <v>0</v>
      </c>
      <c r="M786" s="6">
        <v>0</v>
      </c>
      <c r="N786" s="6">
        <v>1</v>
      </c>
      <c r="O786" s="6">
        <v>1</v>
      </c>
    </row>
    <row r="787" spans="1:15" x14ac:dyDescent="0.2">
      <c r="A787" s="9">
        <v>1.805381629063842E+16</v>
      </c>
      <c r="B787" s="6" t="s">
        <v>591</v>
      </c>
      <c r="C787" s="8" t="s">
        <v>592</v>
      </c>
      <c r="D787" s="6" t="s">
        <v>188</v>
      </c>
      <c r="E787" s="12" t="s">
        <v>1962</v>
      </c>
      <c r="F787" s="11" t="s">
        <v>1862</v>
      </c>
      <c r="G787" s="13" t="s">
        <v>1963</v>
      </c>
      <c r="H787" s="6">
        <v>0</v>
      </c>
      <c r="I787" s="6" t="s">
        <v>2575</v>
      </c>
      <c r="J787" s="6">
        <v>1005</v>
      </c>
      <c r="K787" s="6">
        <v>80</v>
      </c>
      <c r="L787" s="6">
        <v>3</v>
      </c>
      <c r="M787" s="6">
        <v>0</v>
      </c>
      <c r="N787" s="6">
        <v>2</v>
      </c>
      <c r="O787" s="6" t="s">
        <v>2575</v>
      </c>
    </row>
    <row r="788" spans="1:15" x14ac:dyDescent="0.2">
      <c r="A788" s="9">
        <v>1.800255591508876E+16</v>
      </c>
      <c r="B788" s="6" t="s">
        <v>1321</v>
      </c>
      <c r="C788" s="8" t="s">
        <v>1322</v>
      </c>
      <c r="D788" s="6" t="s">
        <v>187</v>
      </c>
      <c r="E788" s="12" t="s">
        <v>2451</v>
      </c>
      <c r="F788" s="11" t="s">
        <v>1862</v>
      </c>
      <c r="G788" s="13" t="s">
        <v>2097</v>
      </c>
      <c r="H788" s="6">
        <v>0</v>
      </c>
      <c r="I788" s="6" t="s">
        <v>2575</v>
      </c>
      <c r="J788" s="6">
        <v>998</v>
      </c>
      <c r="K788" s="6">
        <v>73</v>
      </c>
      <c r="L788" s="6">
        <v>4</v>
      </c>
      <c r="M788" s="6">
        <v>0</v>
      </c>
      <c r="N788" s="6">
        <v>3</v>
      </c>
      <c r="O788" s="6" t="s">
        <v>2575</v>
      </c>
    </row>
    <row r="789" spans="1:15" x14ac:dyDescent="0.2">
      <c r="A789" s="9">
        <v>1.798417331965254E+16</v>
      </c>
      <c r="B789" s="6" t="s">
        <v>731</v>
      </c>
      <c r="C789" s="8" t="s">
        <v>732</v>
      </c>
      <c r="D789" s="6" t="s">
        <v>187</v>
      </c>
      <c r="E789" s="12" t="s">
        <v>2067</v>
      </c>
      <c r="F789" s="11" t="s">
        <v>1860</v>
      </c>
      <c r="G789" s="13" t="s">
        <v>1975</v>
      </c>
      <c r="H789" s="6">
        <v>0</v>
      </c>
      <c r="I789" s="6" t="s">
        <v>2575</v>
      </c>
      <c r="J789" s="6">
        <v>983</v>
      </c>
      <c r="K789" s="6">
        <v>64</v>
      </c>
      <c r="L789" s="6">
        <v>2</v>
      </c>
      <c r="M789" s="6">
        <v>0</v>
      </c>
      <c r="N789" s="6">
        <v>2</v>
      </c>
      <c r="O789" s="6" t="s">
        <v>2575</v>
      </c>
    </row>
    <row r="790" spans="1:15" x14ac:dyDescent="0.2">
      <c r="A790" s="9">
        <v>1.8004549957806E+16</v>
      </c>
      <c r="B790" s="6" t="s">
        <v>1433</v>
      </c>
      <c r="C790" s="8" t="s">
        <v>1434</v>
      </c>
      <c r="D790" s="6" t="s">
        <v>187</v>
      </c>
      <c r="E790" s="12" t="s">
        <v>2502</v>
      </c>
      <c r="F790" s="11" t="s">
        <v>1862</v>
      </c>
      <c r="G790" s="13" t="s">
        <v>2134</v>
      </c>
      <c r="H790" s="6">
        <v>0</v>
      </c>
      <c r="I790" s="6" t="s">
        <v>2575</v>
      </c>
      <c r="J790" s="6">
        <v>974</v>
      </c>
      <c r="K790" s="6">
        <v>56</v>
      </c>
      <c r="L790" s="6">
        <v>3</v>
      </c>
      <c r="M790" s="6">
        <v>0</v>
      </c>
      <c r="N790" s="6">
        <v>4</v>
      </c>
      <c r="O790" s="6">
        <v>1</v>
      </c>
    </row>
    <row r="791" spans="1:15" x14ac:dyDescent="0.2">
      <c r="A791" s="9">
        <v>1.798889412505693E+16</v>
      </c>
      <c r="B791" s="6" t="s">
        <v>1451</v>
      </c>
      <c r="C791" s="8" t="s">
        <v>1452</v>
      </c>
      <c r="D791" s="6" t="s">
        <v>188</v>
      </c>
      <c r="E791" s="12" t="s">
        <v>2512</v>
      </c>
      <c r="F791" s="11" t="s">
        <v>1861</v>
      </c>
      <c r="G791" s="13" t="s">
        <v>1984</v>
      </c>
      <c r="H791" s="6">
        <v>0</v>
      </c>
      <c r="I791" s="6" t="s">
        <v>2575</v>
      </c>
      <c r="J791" s="6">
        <v>964</v>
      </c>
      <c r="K791" s="6">
        <v>49</v>
      </c>
      <c r="L791" s="6">
        <v>2</v>
      </c>
      <c r="M791" s="6">
        <v>1</v>
      </c>
      <c r="N791" s="6">
        <v>3</v>
      </c>
      <c r="O791" s="6" t="s">
        <v>2575</v>
      </c>
    </row>
    <row r="792" spans="1:15" x14ac:dyDescent="0.2">
      <c r="A792" s="9">
        <v>1.786563795291552E+16</v>
      </c>
      <c r="B792" s="6" t="s">
        <v>1523</v>
      </c>
      <c r="C792" s="8" t="s">
        <v>1524</v>
      </c>
      <c r="D792" s="6" t="s">
        <v>187</v>
      </c>
      <c r="E792" s="12" t="s">
        <v>2551</v>
      </c>
      <c r="F792" s="11" t="s">
        <v>1860</v>
      </c>
      <c r="G792" s="13" t="s">
        <v>1991</v>
      </c>
      <c r="H792" s="6">
        <v>0</v>
      </c>
      <c r="I792" s="6" t="s">
        <v>2575</v>
      </c>
      <c r="J792" s="6">
        <v>956</v>
      </c>
      <c r="K792" s="6">
        <v>22</v>
      </c>
      <c r="L792" s="6">
        <v>4</v>
      </c>
      <c r="M792" s="6">
        <v>0</v>
      </c>
      <c r="N792" s="6">
        <v>4</v>
      </c>
      <c r="O792" s="6" t="s">
        <v>2575</v>
      </c>
    </row>
    <row r="793" spans="1:15" x14ac:dyDescent="0.2">
      <c r="A793" s="9">
        <v>1.799079661448066E+16</v>
      </c>
      <c r="B793" s="6" t="s">
        <v>1487</v>
      </c>
      <c r="C793" s="8" t="s">
        <v>1488</v>
      </c>
      <c r="D793" s="6" t="s">
        <v>187</v>
      </c>
      <c r="E793" s="12" t="s">
        <v>2528</v>
      </c>
      <c r="F793" s="11" t="s">
        <v>1860</v>
      </c>
      <c r="G793" s="13" t="s">
        <v>2529</v>
      </c>
      <c r="H793" s="6">
        <v>0</v>
      </c>
      <c r="I793" s="6" t="s">
        <v>2575</v>
      </c>
      <c r="J793" s="6">
        <v>934</v>
      </c>
      <c r="K793" s="6">
        <v>23</v>
      </c>
      <c r="L793" s="6">
        <v>2</v>
      </c>
      <c r="M793" s="6">
        <v>0</v>
      </c>
      <c r="N793" s="6">
        <v>4</v>
      </c>
      <c r="O793" s="6" t="s">
        <v>2575</v>
      </c>
    </row>
    <row r="794" spans="1:15" x14ac:dyDescent="0.2">
      <c r="A794" s="9">
        <v>1.797982210717727E+16</v>
      </c>
      <c r="B794" s="6" t="s">
        <v>1535</v>
      </c>
      <c r="C794" s="8" t="s">
        <v>1536</v>
      </c>
      <c r="D794" s="6" t="s">
        <v>187</v>
      </c>
      <c r="E794" s="12" t="s">
        <v>2532</v>
      </c>
      <c r="F794" s="11" t="s">
        <v>1862</v>
      </c>
      <c r="G794" s="13" t="s">
        <v>2554</v>
      </c>
      <c r="H794" s="6">
        <v>0</v>
      </c>
      <c r="I794" s="6" t="s">
        <v>2575</v>
      </c>
      <c r="J794" s="6">
        <v>889</v>
      </c>
      <c r="K794" s="6">
        <v>19</v>
      </c>
      <c r="L794" s="6">
        <v>1</v>
      </c>
      <c r="M794" s="6">
        <v>0</v>
      </c>
      <c r="N794" s="6">
        <v>2</v>
      </c>
      <c r="O794" s="6" t="s">
        <v>2575</v>
      </c>
    </row>
    <row r="795" spans="1:15" x14ac:dyDescent="0.2">
      <c r="A795" s="9">
        <v>1.799045274220703E+16</v>
      </c>
      <c r="B795" s="6" t="s">
        <v>1135</v>
      </c>
      <c r="C795" s="8" t="s">
        <v>1136</v>
      </c>
      <c r="D795" s="6" t="s">
        <v>188</v>
      </c>
      <c r="E795" s="12" t="s">
        <v>2344</v>
      </c>
      <c r="F795" s="11" t="s">
        <v>1860</v>
      </c>
      <c r="G795" s="13" t="s">
        <v>2345</v>
      </c>
      <c r="H795" s="6">
        <v>0</v>
      </c>
      <c r="I795" s="6" t="s">
        <v>2575</v>
      </c>
      <c r="J795" s="6">
        <v>832</v>
      </c>
      <c r="K795" s="6">
        <v>36</v>
      </c>
      <c r="L795" s="6">
        <v>1</v>
      </c>
      <c r="M795" s="6">
        <v>0</v>
      </c>
      <c r="N795" s="6">
        <v>2</v>
      </c>
      <c r="O795" s="6" t="s">
        <v>2575</v>
      </c>
    </row>
    <row r="796" spans="1:15" x14ac:dyDescent="0.2">
      <c r="A796" s="9" t="s">
        <v>1761</v>
      </c>
      <c r="B796" s="6" t="s">
        <v>387</v>
      </c>
      <c r="C796" s="6" t="s">
        <v>388</v>
      </c>
      <c r="D796" s="6" t="s">
        <v>187</v>
      </c>
      <c r="E796" s="12">
        <v>45474</v>
      </c>
      <c r="F796" s="11" t="s">
        <v>1858</v>
      </c>
      <c r="G796" s="13">
        <v>0.41666666666666669</v>
      </c>
      <c r="H796" s="6">
        <v>0</v>
      </c>
      <c r="I796" s="6" t="s">
        <v>2575</v>
      </c>
      <c r="J796" s="6">
        <v>824</v>
      </c>
      <c r="K796" s="6">
        <v>23</v>
      </c>
      <c r="L796" s="6">
        <v>0</v>
      </c>
      <c r="M796" s="6">
        <v>0</v>
      </c>
      <c r="N796" s="6">
        <v>0</v>
      </c>
      <c r="O796" s="6" t="s">
        <v>2575</v>
      </c>
    </row>
    <row r="797" spans="1:15" x14ac:dyDescent="0.2">
      <c r="A797" s="9">
        <v>1.8296770963087768E+16</v>
      </c>
      <c r="B797" s="6" t="s">
        <v>739</v>
      </c>
      <c r="C797" s="8" t="s">
        <v>740</v>
      </c>
      <c r="D797" s="6" t="s">
        <v>188</v>
      </c>
      <c r="E797" s="12" t="s">
        <v>2072</v>
      </c>
      <c r="F797" s="11" t="s">
        <v>1862</v>
      </c>
      <c r="G797" s="13" t="s">
        <v>2073</v>
      </c>
      <c r="H797" s="6">
        <v>0</v>
      </c>
      <c r="I797" s="6" t="s">
        <v>2575</v>
      </c>
      <c r="J797" s="6">
        <v>806</v>
      </c>
      <c r="K797" s="6">
        <v>33</v>
      </c>
      <c r="L797" s="6">
        <v>1</v>
      </c>
      <c r="M797" s="6">
        <v>0</v>
      </c>
      <c r="N797" s="6">
        <v>3</v>
      </c>
      <c r="O797" s="6" t="s">
        <v>2575</v>
      </c>
    </row>
    <row r="798" spans="1:15" x14ac:dyDescent="0.2">
      <c r="A798" s="9" t="s">
        <v>1765</v>
      </c>
      <c r="B798" s="6" t="s">
        <v>395</v>
      </c>
      <c r="C798" s="6" t="s">
        <v>396</v>
      </c>
      <c r="D798" s="6" t="s">
        <v>187</v>
      </c>
      <c r="E798" s="12">
        <v>45475</v>
      </c>
      <c r="F798" s="11" t="s">
        <v>1863</v>
      </c>
      <c r="G798" s="13">
        <v>0.81041666666666667</v>
      </c>
      <c r="H798" s="6">
        <v>0</v>
      </c>
      <c r="I798" s="6">
        <v>1044</v>
      </c>
      <c r="J798" s="6">
        <v>803</v>
      </c>
      <c r="K798" s="6">
        <v>17</v>
      </c>
      <c r="L798" s="6">
        <v>0</v>
      </c>
      <c r="M798" s="6">
        <v>0</v>
      </c>
      <c r="N798" s="6">
        <v>0</v>
      </c>
      <c r="O798" s="6" t="s">
        <v>2575</v>
      </c>
    </row>
    <row r="799" spans="1:15" x14ac:dyDescent="0.2">
      <c r="A799" s="9">
        <v>1.79981971370529E+16</v>
      </c>
      <c r="B799" s="6" t="s">
        <v>1437</v>
      </c>
      <c r="C799" s="8" t="s">
        <v>1438</v>
      </c>
      <c r="D799" s="6" t="s">
        <v>187</v>
      </c>
      <c r="E799" s="12" t="s">
        <v>2503</v>
      </c>
      <c r="F799" s="11" t="s">
        <v>1863</v>
      </c>
      <c r="G799" s="13" t="s">
        <v>2505</v>
      </c>
      <c r="H799" s="6">
        <v>0</v>
      </c>
      <c r="I799" s="6" t="s">
        <v>2575</v>
      </c>
      <c r="J799" s="6">
        <v>789</v>
      </c>
      <c r="K799" s="6">
        <v>25</v>
      </c>
      <c r="L799" s="6">
        <v>0</v>
      </c>
      <c r="M799" s="6">
        <v>0</v>
      </c>
      <c r="N799" s="6">
        <v>0</v>
      </c>
      <c r="O799" s="6" t="s">
        <v>2575</v>
      </c>
    </row>
    <row r="800" spans="1:15" x14ac:dyDescent="0.2">
      <c r="A800" s="9">
        <v>1.806944416949046E+16</v>
      </c>
      <c r="B800" s="6" t="s">
        <v>851</v>
      </c>
      <c r="C800" s="8" t="s">
        <v>852</v>
      </c>
      <c r="D800" s="6" t="s">
        <v>187</v>
      </c>
      <c r="E800" s="12" t="s">
        <v>2157</v>
      </c>
      <c r="F800" s="11" t="s">
        <v>1862</v>
      </c>
      <c r="G800" s="13" t="s">
        <v>2158</v>
      </c>
      <c r="H800" s="6">
        <v>0</v>
      </c>
      <c r="I800" s="6" t="s">
        <v>2575</v>
      </c>
      <c r="J800" s="6">
        <v>785</v>
      </c>
      <c r="K800" s="6">
        <v>29</v>
      </c>
      <c r="L800" s="6">
        <v>1</v>
      </c>
      <c r="M800" s="6">
        <v>0</v>
      </c>
      <c r="N800" s="6">
        <v>0</v>
      </c>
      <c r="O800" s="6" t="s">
        <v>2575</v>
      </c>
    </row>
    <row r="801" spans="1:15" x14ac:dyDescent="0.2">
      <c r="A801" s="9">
        <v>1.793605550673302E+16</v>
      </c>
      <c r="B801" s="6" t="s">
        <v>1319</v>
      </c>
      <c r="C801" s="8" t="s">
        <v>1320</v>
      </c>
      <c r="D801" s="6" t="s">
        <v>188</v>
      </c>
      <c r="E801" s="12" t="s">
        <v>2451</v>
      </c>
      <c r="F801" s="11" t="s">
        <v>1862</v>
      </c>
      <c r="G801" s="13" t="s">
        <v>2452</v>
      </c>
      <c r="H801" s="6">
        <v>0</v>
      </c>
      <c r="I801" s="6" t="s">
        <v>2575</v>
      </c>
      <c r="J801" s="6">
        <v>772</v>
      </c>
      <c r="K801" s="6">
        <v>48</v>
      </c>
      <c r="L801" s="6">
        <v>0</v>
      </c>
      <c r="M801" s="6">
        <v>1</v>
      </c>
      <c r="N801" s="6">
        <v>0</v>
      </c>
      <c r="O801" s="6">
        <v>1</v>
      </c>
    </row>
    <row r="802" spans="1:15" x14ac:dyDescent="0.2">
      <c r="A802" s="9">
        <v>1.83040675511013E+16</v>
      </c>
      <c r="B802" s="6" t="s">
        <v>1529</v>
      </c>
      <c r="C802" s="8" t="s">
        <v>1530</v>
      </c>
      <c r="D802" s="6" t="s">
        <v>187</v>
      </c>
      <c r="E802" s="12" t="s">
        <v>2552</v>
      </c>
      <c r="F802" s="11" t="s">
        <v>1861</v>
      </c>
      <c r="G802" s="13" t="s">
        <v>2063</v>
      </c>
      <c r="H802" s="6">
        <v>0</v>
      </c>
      <c r="I802" s="6" t="s">
        <v>2575</v>
      </c>
      <c r="J802" s="6">
        <v>736</v>
      </c>
      <c r="K802" s="6">
        <v>45</v>
      </c>
      <c r="L802" s="6">
        <v>15</v>
      </c>
      <c r="M802" s="6">
        <v>1</v>
      </c>
      <c r="N802" s="6">
        <v>2</v>
      </c>
      <c r="O802" s="6" t="s">
        <v>2575</v>
      </c>
    </row>
    <row r="803" spans="1:15" x14ac:dyDescent="0.2">
      <c r="A803" s="9">
        <v>1.8033726292566672E+16</v>
      </c>
      <c r="B803" s="6" t="s">
        <v>1343</v>
      </c>
      <c r="C803" s="8" t="s">
        <v>1344</v>
      </c>
      <c r="D803" s="6" t="s">
        <v>187</v>
      </c>
      <c r="E803" s="12" t="s">
        <v>2463</v>
      </c>
      <c r="F803" s="11" t="s">
        <v>1862</v>
      </c>
      <c r="G803" s="13" t="s">
        <v>2306</v>
      </c>
      <c r="H803" s="6">
        <v>0</v>
      </c>
      <c r="I803" s="6" t="s">
        <v>2575</v>
      </c>
      <c r="J803" s="6">
        <v>727</v>
      </c>
      <c r="K803" s="6">
        <v>35</v>
      </c>
      <c r="L803" s="6">
        <v>1</v>
      </c>
      <c r="M803" s="6">
        <v>0</v>
      </c>
      <c r="N803" s="6">
        <v>2</v>
      </c>
      <c r="O803" s="6" t="s">
        <v>2575</v>
      </c>
    </row>
    <row r="804" spans="1:15" x14ac:dyDescent="0.2">
      <c r="A804" s="9">
        <v>1.8027600901911912E+16</v>
      </c>
      <c r="B804" s="6" t="s">
        <v>643</v>
      </c>
      <c r="C804" s="8" t="s">
        <v>644</v>
      </c>
      <c r="D804" s="6" t="s">
        <v>187</v>
      </c>
      <c r="E804" s="12" t="s">
        <v>2003</v>
      </c>
      <c r="F804" s="11" t="s">
        <v>1862</v>
      </c>
      <c r="G804" s="13" t="s">
        <v>2005</v>
      </c>
      <c r="H804" s="6">
        <v>0</v>
      </c>
      <c r="I804" s="6" t="s">
        <v>2575</v>
      </c>
      <c r="J804" s="6">
        <v>721</v>
      </c>
      <c r="K804" s="6">
        <v>44</v>
      </c>
      <c r="L804" s="6">
        <v>0</v>
      </c>
      <c r="M804" s="6">
        <v>0</v>
      </c>
      <c r="N804" s="6">
        <v>1</v>
      </c>
      <c r="O804" s="6" t="s">
        <v>2575</v>
      </c>
    </row>
    <row r="805" spans="1:15" x14ac:dyDescent="0.2">
      <c r="A805" s="9">
        <v>1.79797019064588E+16</v>
      </c>
      <c r="B805" s="6" t="s">
        <v>1479</v>
      </c>
      <c r="C805" s="8" t="s">
        <v>1480</v>
      </c>
      <c r="D805" s="6" t="s">
        <v>188</v>
      </c>
      <c r="E805" s="12" t="s">
        <v>2523</v>
      </c>
      <c r="F805" s="11" t="s">
        <v>1863</v>
      </c>
      <c r="G805" s="13" t="s">
        <v>2524</v>
      </c>
      <c r="H805" s="6">
        <v>0</v>
      </c>
      <c r="I805" s="6" t="s">
        <v>2575</v>
      </c>
      <c r="J805" s="6">
        <v>716</v>
      </c>
      <c r="K805" s="6">
        <v>80</v>
      </c>
      <c r="L805" s="6">
        <v>1</v>
      </c>
      <c r="M805" s="6">
        <v>0</v>
      </c>
      <c r="N805" s="6">
        <v>1</v>
      </c>
      <c r="O805" s="6">
        <v>1</v>
      </c>
    </row>
    <row r="806" spans="1:15" x14ac:dyDescent="0.2">
      <c r="A806" s="9">
        <v>1.788444717286481E+16</v>
      </c>
      <c r="B806" s="6" t="s">
        <v>1543</v>
      </c>
      <c r="C806" s="8" t="s">
        <v>1544</v>
      </c>
      <c r="D806" s="6" t="s">
        <v>188</v>
      </c>
      <c r="E806" s="12" t="s">
        <v>2557</v>
      </c>
      <c r="F806" s="11" t="s">
        <v>1863</v>
      </c>
      <c r="G806" s="13" t="s">
        <v>1994</v>
      </c>
      <c r="H806" s="6">
        <v>0</v>
      </c>
      <c r="I806" s="6" t="s">
        <v>2575</v>
      </c>
      <c r="J806" s="6">
        <v>716</v>
      </c>
      <c r="K806" s="6">
        <v>45</v>
      </c>
      <c r="L806" s="6">
        <v>1</v>
      </c>
      <c r="M806" s="6">
        <v>0</v>
      </c>
      <c r="N806" s="6">
        <v>0</v>
      </c>
      <c r="O806" s="6" t="s">
        <v>2575</v>
      </c>
    </row>
    <row r="807" spans="1:15" x14ac:dyDescent="0.2">
      <c r="A807" s="9">
        <v>1.8001464655816E+16</v>
      </c>
      <c r="B807" s="6" t="s">
        <v>1511</v>
      </c>
      <c r="C807" s="8" t="s">
        <v>1512</v>
      </c>
      <c r="D807" s="6" t="s">
        <v>187</v>
      </c>
      <c r="E807" s="12" t="s">
        <v>2542</v>
      </c>
      <c r="F807" s="11" t="s">
        <v>1862</v>
      </c>
      <c r="G807" s="13" t="s">
        <v>2282</v>
      </c>
      <c r="H807" s="6">
        <v>0</v>
      </c>
      <c r="I807" s="6" t="s">
        <v>2575</v>
      </c>
      <c r="J807" s="6">
        <v>697</v>
      </c>
      <c r="K807" s="6">
        <v>31</v>
      </c>
      <c r="L807" s="6">
        <v>2</v>
      </c>
      <c r="M807" s="6">
        <v>0</v>
      </c>
      <c r="N807" s="6">
        <v>1</v>
      </c>
      <c r="O807" s="6" t="s">
        <v>2575</v>
      </c>
    </row>
    <row r="808" spans="1:15" x14ac:dyDescent="0.2">
      <c r="A808" s="9">
        <v>1.803388753371714E+16</v>
      </c>
      <c r="B808" s="6" t="s">
        <v>1107</v>
      </c>
      <c r="C808" s="8" t="s">
        <v>1108</v>
      </c>
      <c r="D808" s="6" t="s">
        <v>187</v>
      </c>
      <c r="E808" s="12" t="s">
        <v>2326</v>
      </c>
      <c r="F808" s="11" t="s">
        <v>1862</v>
      </c>
      <c r="G808" s="13" t="s">
        <v>2329</v>
      </c>
      <c r="H808" s="6">
        <v>0</v>
      </c>
      <c r="I808" s="6" t="s">
        <v>2575</v>
      </c>
      <c r="J808" s="6">
        <v>683</v>
      </c>
      <c r="K808" s="6">
        <v>20</v>
      </c>
      <c r="L808" s="6">
        <v>0</v>
      </c>
      <c r="M808" s="6">
        <v>0</v>
      </c>
      <c r="N808" s="6">
        <v>1</v>
      </c>
      <c r="O808" s="6" t="s">
        <v>2575</v>
      </c>
    </row>
    <row r="809" spans="1:15" x14ac:dyDescent="0.2">
      <c r="A809" s="9">
        <v>1.795908516546742E+16</v>
      </c>
      <c r="B809" s="6" t="s">
        <v>1555</v>
      </c>
      <c r="C809" s="8" t="s">
        <v>1556</v>
      </c>
      <c r="D809" s="6" t="s">
        <v>188</v>
      </c>
      <c r="E809" s="12" t="s">
        <v>2564</v>
      </c>
      <c r="F809" s="11" t="s">
        <v>1859</v>
      </c>
      <c r="G809" s="13" t="s">
        <v>1989</v>
      </c>
      <c r="H809" s="6">
        <v>0</v>
      </c>
      <c r="I809" s="6" t="s">
        <v>2575</v>
      </c>
      <c r="J809" s="6">
        <v>658</v>
      </c>
      <c r="K809" s="6">
        <v>33</v>
      </c>
      <c r="L809" s="6">
        <v>0</v>
      </c>
      <c r="M809" s="6">
        <v>0</v>
      </c>
      <c r="N809" s="6">
        <v>2</v>
      </c>
      <c r="O809" s="6" t="s">
        <v>2575</v>
      </c>
    </row>
    <row r="810" spans="1:15" x14ac:dyDescent="0.2">
      <c r="A810" s="9">
        <v>1.8033739897513712E+16</v>
      </c>
      <c r="B810" s="6" t="s">
        <v>1365</v>
      </c>
      <c r="C810" s="8" t="s">
        <v>1366</v>
      </c>
      <c r="D810" s="6" t="s">
        <v>187</v>
      </c>
      <c r="E810" s="12" t="s">
        <v>2471</v>
      </c>
      <c r="F810" s="11" t="s">
        <v>1861</v>
      </c>
      <c r="G810" s="13" t="s">
        <v>2450</v>
      </c>
      <c r="H810" s="6">
        <v>0</v>
      </c>
      <c r="I810" s="6" t="s">
        <v>2575</v>
      </c>
      <c r="J810" s="6">
        <v>636</v>
      </c>
      <c r="K810" s="6">
        <v>30</v>
      </c>
      <c r="L810" s="6">
        <v>1</v>
      </c>
      <c r="M810" s="6">
        <v>0</v>
      </c>
      <c r="N810" s="6">
        <v>1</v>
      </c>
      <c r="O810" s="6" t="s">
        <v>2575</v>
      </c>
    </row>
    <row r="811" spans="1:15" x14ac:dyDescent="0.2">
      <c r="A811" s="9">
        <v>1.787047984794599E+16</v>
      </c>
      <c r="B811" s="6" t="s">
        <v>1533</v>
      </c>
      <c r="C811" s="8" t="s">
        <v>1534</v>
      </c>
      <c r="D811" s="6" t="s">
        <v>187</v>
      </c>
      <c r="E811" s="12" t="s">
        <v>2432</v>
      </c>
      <c r="F811" s="11" t="s">
        <v>1862</v>
      </c>
      <c r="G811" s="13" t="s">
        <v>2257</v>
      </c>
      <c r="H811" s="6">
        <v>0</v>
      </c>
      <c r="I811" s="6" t="s">
        <v>2575</v>
      </c>
      <c r="J811" s="6">
        <v>623</v>
      </c>
      <c r="K811" s="6">
        <v>18</v>
      </c>
      <c r="L811" s="6">
        <v>1</v>
      </c>
      <c r="M811" s="6">
        <v>0</v>
      </c>
      <c r="N811" s="6">
        <v>0</v>
      </c>
      <c r="O811" s="6" t="s">
        <v>2575</v>
      </c>
    </row>
    <row r="812" spans="1:15" x14ac:dyDescent="0.2">
      <c r="A812" s="9" t="s">
        <v>1770</v>
      </c>
      <c r="B812" s="6" t="s">
        <v>405</v>
      </c>
      <c r="C812" s="6" t="s">
        <v>406</v>
      </c>
      <c r="D812" s="6" t="s">
        <v>187</v>
      </c>
      <c r="E812" s="12">
        <v>45478</v>
      </c>
      <c r="F812" s="11" t="s">
        <v>1860</v>
      </c>
      <c r="G812" s="13">
        <v>0.4861111111111111</v>
      </c>
      <c r="H812" s="6">
        <v>0</v>
      </c>
      <c r="I812" s="6">
        <v>821</v>
      </c>
      <c r="J812" s="6">
        <v>612</v>
      </c>
      <c r="K812" s="6">
        <v>21</v>
      </c>
      <c r="L812" s="6">
        <v>1</v>
      </c>
      <c r="M812" s="6">
        <v>0</v>
      </c>
      <c r="N812" s="6">
        <v>0</v>
      </c>
      <c r="O812" s="6" t="s">
        <v>2575</v>
      </c>
    </row>
    <row r="813" spans="1:15" x14ac:dyDescent="0.2">
      <c r="A813" s="9">
        <v>1.8405582385068728E+16</v>
      </c>
      <c r="B813" s="6" t="s">
        <v>723</v>
      </c>
      <c r="C813" s="8" t="s">
        <v>724</v>
      </c>
      <c r="D813" s="6" t="s">
        <v>187</v>
      </c>
      <c r="E813" s="12" t="s">
        <v>2061</v>
      </c>
      <c r="F813" s="11" t="s">
        <v>1863</v>
      </c>
      <c r="G813" s="13" t="s">
        <v>2062</v>
      </c>
      <c r="H813" s="6">
        <v>0</v>
      </c>
      <c r="I813" s="6" t="s">
        <v>2575</v>
      </c>
      <c r="J813" s="6">
        <v>605</v>
      </c>
      <c r="K813" s="6">
        <v>59</v>
      </c>
      <c r="L813" s="6">
        <v>2</v>
      </c>
      <c r="M813" s="6">
        <v>0</v>
      </c>
      <c r="N813" s="6">
        <v>0</v>
      </c>
      <c r="O813" s="6" t="s">
        <v>2575</v>
      </c>
    </row>
    <row r="814" spans="1:15" x14ac:dyDescent="0.2">
      <c r="A814" s="9">
        <v>1.798784170701192E+16</v>
      </c>
      <c r="B814" s="6" t="s">
        <v>1283</v>
      </c>
      <c r="C814" s="8" t="s">
        <v>1284</v>
      </c>
      <c r="D814" s="6" t="s">
        <v>187</v>
      </c>
      <c r="E814" s="12" t="s">
        <v>2432</v>
      </c>
      <c r="F814" s="11" t="s">
        <v>1862</v>
      </c>
      <c r="G814" s="13" t="s">
        <v>2433</v>
      </c>
      <c r="H814" s="6">
        <v>0</v>
      </c>
      <c r="I814" s="6" t="s">
        <v>2575</v>
      </c>
      <c r="J814" s="6">
        <v>464</v>
      </c>
      <c r="K814" s="6">
        <v>47</v>
      </c>
      <c r="L814" s="6">
        <v>1</v>
      </c>
      <c r="M814" s="6">
        <v>0</v>
      </c>
      <c r="N814" s="6">
        <v>1</v>
      </c>
      <c r="O814" s="6" t="s">
        <v>2575</v>
      </c>
    </row>
    <row r="815" spans="1:15" x14ac:dyDescent="0.2">
      <c r="A815" s="9">
        <v>1.786307663713279E+16</v>
      </c>
      <c r="B815" s="6" t="s">
        <v>725</v>
      </c>
      <c r="C815" s="8" t="s">
        <v>726</v>
      </c>
      <c r="D815" s="6" t="s">
        <v>187</v>
      </c>
      <c r="E815" s="12" t="s">
        <v>2061</v>
      </c>
      <c r="F815" s="11" t="s">
        <v>1863</v>
      </c>
      <c r="G815" s="13" t="s">
        <v>2063</v>
      </c>
      <c r="H815" s="6">
        <v>0</v>
      </c>
      <c r="I815" s="6" t="s">
        <v>2575</v>
      </c>
      <c r="J815" s="6">
        <v>453</v>
      </c>
      <c r="K815" s="6">
        <v>24</v>
      </c>
      <c r="L815" s="6">
        <v>1</v>
      </c>
      <c r="M815" s="6">
        <v>0</v>
      </c>
      <c r="N815" s="6">
        <v>0</v>
      </c>
      <c r="O815" s="6" t="s">
        <v>2575</v>
      </c>
    </row>
  </sheetData>
  <sheetProtection algorithmName="SHA-512" hashValue="zA3m2Q7aD6Xcy0GQXJaqw9m7KPLlzSKxC2/ZYA/A5583u9X0Xhu2MZ7bTsjJLQNk2dkXzT+mcGjnJk/JNMG+NQ==" saltValue="p86jw05qB+0nI7nJ2HFTbg==" spinCount="100000" sheet="1" objects="1" scenarios="1" selectLockedCells="1" selectUnlockedCells="1"/>
  <mergeCells count="2">
    <mergeCell ref="A1:O2"/>
    <mergeCell ref="A3:O4"/>
  </mergeCells>
  <hyperlinks>
    <hyperlink ref="C178" r:id="rId1" xr:uid="{00000000-0004-0000-0000-000000000000}"/>
    <hyperlink ref="C132" r:id="rId2" xr:uid="{00000000-0004-0000-0000-000001000000}"/>
    <hyperlink ref="C580" r:id="rId3" xr:uid="{00000000-0004-0000-0000-000002000000}"/>
    <hyperlink ref="C191" r:id="rId4" xr:uid="{00000000-0004-0000-0000-000003000000}"/>
    <hyperlink ref="C10" r:id="rId5" xr:uid="{00000000-0004-0000-0000-000004000000}"/>
    <hyperlink ref="C387" r:id="rId6" xr:uid="{00000000-0004-0000-0000-000005000000}"/>
    <hyperlink ref="C236" r:id="rId7" xr:uid="{00000000-0004-0000-0000-000006000000}"/>
    <hyperlink ref="C109" r:id="rId8" xr:uid="{00000000-0004-0000-0000-000007000000}"/>
    <hyperlink ref="C155" r:id="rId9" xr:uid="{00000000-0004-0000-0000-000008000000}"/>
    <hyperlink ref="C251" r:id="rId10" xr:uid="{00000000-0004-0000-0000-000009000000}"/>
    <hyperlink ref="C218" r:id="rId11" xr:uid="{00000000-0004-0000-0000-00000A000000}"/>
    <hyperlink ref="C53" r:id="rId12" xr:uid="{00000000-0004-0000-0000-00000B000000}"/>
    <hyperlink ref="C122" r:id="rId13" xr:uid="{00000000-0004-0000-0000-00000C000000}"/>
    <hyperlink ref="C9" r:id="rId14" xr:uid="{00000000-0004-0000-0000-00000D000000}"/>
    <hyperlink ref="C181" r:id="rId15" xr:uid="{00000000-0004-0000-0000-00000E000000}"/>
    <hyperlink ref="C335" r:id="rId16" xr:uid="{00000000-0004-0000-0000-00000F000000}"/>
    <hyperlink ref="C467" r:id="rId17" xr:uid="{00000000-0004-0000-0000-000010000000}"/>
    <hyperlink ref="C364" r:id="rId18" xr:uid="{00000000-0004-0000-0000-000011000000}"/>
    <hyperlink ref="C513" r:id="rId19" xr:uid="{00000000-0004-0000-0000-000012000000}"/>
    <hyperlink ref="C297" r:id="rId20" xr:uid="{00000000-0004-0000-0000-000013000000}"/>
    <hyperlink ref="C228" r:id="rId21" xr:uid="{00000000-0004-0000-0000-000014000000}"/>
    <hyperlink ref="C29" r:id="rId22" xr:uid="{00000000-0004-0000-0000-000015000000}"/>
    <hyperlink ref="C32" r:id="rId23" xr:uid="{00000000-0004-0000-0000-000016000000}"/>
    <hyperlink ref="C140" r:id="rId24" xr:uid="{00000000-0004-0000-0000-000017000000}"/>
    <hyperlink ref="C292" r:id="rId25" xr:uid="{00000000-0004-0000-0000-000018000000}"/>
    <hyperlink ref="C239" r:id="rId26" xr:uid="{00000000-0004-0000-0000-000019000000}"/>
    <hyperlink ref="C49" r:id="rId27" xr:uid="{00000000-0004-0000-0000-00001A000000}"/>
    <hyperlink ref="C541" r:id="rId28" xr:uid="{00000000-0004-0000-0000-00001B000000}"/>
    <hyperlink ref="C684" r:id="rId29" xr:uid="{00000000-0004-0000-0000-00001C000000}"/>
    <hyperlink ref="C279" r:id="rId30" xr:uid="{00000000-0004-0000-0000-000000000000}"/>
    <hyperlink ref="C692" r:id="rId31" xr:uid="{00000000-0004-0000-0000-000001000000}"/>
    <hyperlink ref="C635" r:id="rId32" xr:uid="{00000000-0004-0000-0000-000002000000}"/>
    <hyperlink ref="C365" r:id="rId33" xr:uid="{00000000-0004-0000-0000-000003000000}"/>
    <hyperlink ref="C81" r:id="rId34" xr:uid="{00000000-0004-0000-0000-000004000000}"/>
    <hyperlink ref="C787" r:id="rId35" xr:uid="{00000000-0004-0000-0000-000005000000}"/>
    <hyperlink ref="C348" r:id="rId36" xr:uid="{00000000-0004-0000-0000-000006000000}"/>
    <hyperlink ref="C555" r:id="rId37" xr:uid="{00000000-0004-0000-0000-000007000000}"/>
    <hyperlink ref="C533" r:id="rId38" xr:uid="{00000000-0004-0000-0000-000008000000}"/>
    <hyperlink ref="C750" r:id="rId39" xr:uid="{00000000-0004-0000-0000-000009000000}"/>
    <hyperlink ref="C316" r:id="rId40" xr:uid="{00000000-0004-0000-0000-00000A000000}"/>
    <hyperlink ref="C690" r:id="rId41" xr:uid="{00000000-0004-0000-0000-00000B000000}"/>
    <hyperlink ref="C526" r:id="rId42" xr:uid="{00000000-0004-0000-0000-00000C000000}"/>
    <hyperlink ref="C286" r:id="rId43" xr:uid="{00000000-0004-0000-0000-00000D000000}"/>
    <hyperlink ref="C599" r:id="rId44" xr:uid="{00000000-0004-0000-0000-00000E000000}"/>
    <hyperlink ref="C511" r:id="rId45" xr:uid="{00000000-0004-0000-0000-00000F000000}"/>
    <hyperlink ref="C80" r:id="rId46" xr:uid="{00000000-0004-0000-0000-000010000000}"/>
    <hyperlink ref="C765" r:id="rId47" xr:uid="{00000000-0004-0000-0000-000011000000}"/>
    <hyperlink ref="C677" r:id="rId48" xr:uid="{00000000-0004-0000-0000-000012000000}"/>
    <hyperlink ref="C423" r:id="rId49" xr:uid="{00000000-0004-0000-0000-000013000000}"/>
    <hyperlink ref="C661" r:id="rId50" xr:uid="{00000000-0004-0000-0000-000014000000}"/>
    <hyperlink ref="C634" r:id="rId51" xr:uid="{00000000-0004-0000-0000-000015000000}"/>
    <hyperlink ref="C445" r:id="rId52" xr:uid="{00000000-0004-0000-0000-000016000000}"/>
    <hyperlink ref="C355" r:id="rId53" xr:uid="{00000000-0004-0000-0000-000017000000}"/>
    <hyperlink ref="C538" r:id="rId54" xr:uid="{00000000-0004-0000-0000-000018000000}"/>
    <hyperlink ref="C694" r:id="rId55" xr:uid="{00000000-0004-0000-0000-000019000000}"/>
    <hyperlink ref="C129" r:id="rId56" xr:uid="{00000000-0004-0000-0000-00001A000000}"/>
    <hyperlink ref="C673" r:id="rId57" xr:uid="{00000000-0004-0000-0000-00001B000000}"/>
    <hyperlink ref="C627" r:id="rId58" xr:uid="{00000000-0004-0000-0000-00001C000000}"/>
    <hyperlink ref="C678" r:id="rId59" xr:uid="{00000000-0004-0000-0000-00001D000000}"/>
    <hyperlink ref="C779" r:id="rId60" xr:uid="{00000000-0004-0000-0000-00001E000000}"/>
    <hyperlink ref="C804" r:id="rId61" xr:uid="{00000000-0004-0000-0000-00001F000000}"/>
    <hyperlink ref="C629" r:id="rId62" xr:uid="{00000000-0004-0000-0000-000020000000}"/>
    <hyperlink ref="C655" r:id="rId63" xr:uid="{00000000-0004-0000-0000-000021000000}"/>
    <hyperlink ref="C86" r:id="rId64" xr:uid="{00000000-0004-0000-0000-000022000000}"/>
    <hyperlink ref="C188" r:id="rId65" xr:uid="{00000000-0004-0000-0000-000023000000}"/>
    <hyperlink ref="C649" r:id="rId66" xr:uid="{00000000-0004-0000-0000-000024000000}"/>
    <hyperlink ref="C561" r:id="rId67" xr:uid="{00000000-0004-0000-0000-000025000000}"/>
    <hyperlink ref="C96" r:id="rId68" xr:uid="{00000000-0004-0000-0000-000026000000}"/>
    <hyperlink ref="C438" r:id="rId69" xr:uid="{00000000-0004-0000-0000-000027000000}"/>
    <hyperlink ref="C785" r:id="rId70" xr:uid="{00000000-0004-0000-0000-000028000000}"/>
    <hyperlink ref="C248" r:id="rId71" xr:uid="{00000000-0004-0000-0000-000029000000}"/>
    <hyperlink ref="C214" r:id="rId72" xr:uid="{00000000-0004-0000-0000-00002A000000}"/>
    <hyperlink ref="C156" r:id="rId73" xr:uid="{00000000-0004-0000-0000-00002B000000}"/>
    <hyperlink ref="C466" r:id="rId74" xr:uid="{00000000-0004-0000-0000-00002C000000}"/>
    <hyperlink ref="C705" r:id="rId75" xr:uid="{00000000-0004-0000-0000-00002D000000}"/>
    <hyperlink ref="C755" r:id="rId76" xr:uid="{00000000-0004-0000-0000-00002E000000}"/>
    <hyperlink ref="C686" r:id="rId77" xr:uid="{00000000-0004-0000-0000-00002F000000}"/>
    <hyperlink ref="C695" r:id="rId78" xr:uid="{00000000-0004-0000-0000-000030000000}"/>
    <hyperlink ref="C47" r:id="rId79" xr:uid="{00000000-0004-0000-0000-000031000000}"/>
    <hyperlink ref="C265" r:id="rId80" xr:uid="{00000000-0004-0000-0000-000032000000}"/>
    <hyperlink ref="C552" r:id="rId81" xr:uid="{00000000-0004-0000-0000-000033000000}"/>
    <hyperlink ref="C572" r:id="rId82" xr:uid="{00000000-0004-0000-0000-000034000000}"/>
    <hyperlink ref="C553" r:id="rId83" xr:uid="{00000000-0004-0000-0000-000035000000}"/>
    <hyperlink ref="C491" r:id="rId84" xr:uid="{00000000-0004-0000-0000-000036000000}"/>
    <hyperlink ref="C723" r:id="rId85" xr:uid="{00000000-0004-0000-0000-000037000000}"/>
    <hyperlink ref="C240" r:id="rId86" xr:uid="{00000000-0004-0000-0000-000038000000}"/>
    <hyperlink ref="C610" r:id="rId87" xr:uid="{00000000-0004-0000-0000-000039000000}"/>
    <hyperlink ref="C356" r:id="rId88" xr:uid="{00000000-0004-0000-0000-00003A000000}"/>
    <hyperlink ref="C771" r:id="rId89" xr:uid="{00000000-0004-0000-0000-00003B000000}"/>
    <hyperlink ref="C719" r:id="rId90" xr:uid="{00000000-0004-0000-0000-00003C000000}"/>
    <hyperlink ref="C581" r:id="rId91" xr:uid="{00000000-0004-0000-0000-00003D000000}"/>
    <hyperlink ref="C442" r:id="rId92" xr:uid="{00000000-0004-0000-0000-00003E000000}"/>
    <hyperlink ref="C394" r:id="rId93" xr:uid="{00000000-0004-0000-0000-00003F000000}"/>
    <hyperlink ref="C758" r:id="rId94" xr:uid="{00000000-0004-0000-0000-000040000000}"/>
    <hyperlink ref="C502" r:id="rId95" xr:uid="{00000000-0004-0000-0000-000041000000}"/>
    <hyperlink ref="C651" r:id="rId96" xr:uid="{00000000-0004-0000-0000-000042000000}"/>
    <hyperlink ref="C769" r:id="rId97" xr:uid="{00000000-0004-0000-0000-000043000000}"/>
    <hyperlink ref="C550" r:id="rId98" xr:uid="{00000000-0004-0000-0000-000044000000}"/>
    <hyperlink ref="C602" r:id="rId99" xr:uid="{00000000-0004-0000-0000-000045000000}"/>
    <hyperlink ref="C416" r:id="rId100" xr:uid="{00000000-0004-0000-0000-000046000000}"/>
    <hyperlink ref="C813" r:id="rId101" xr:uid="{00000000-0004-0000-0000-000047000000}"/>
    <hyperlink ref="C815" r:id="rId102" xr:uid="{00000000-0004-0000-0000-000048000000}"/>
    <hyperlink ref="C585" r:id="rId103" xr:uid="{00000000-0004-0000-0000-000049000000}"/>
    <hyperlink ref="C738" r:id="rId104" xr:uid="{00000000-0004-0000-0000-00004A000000}"/>
    <hyperlink ref="C789" r:id="rId105" xr:uid="{00000000-0004-0000-0000-00004B000000}"/>
    <hyperlink ref="C768" r:id="rId106" xr:uid="{00000000-0004-0000-0000-00004C000000}"/>
    <hyperlink ref="C751" r:id="rId107" xr:uid="{00000000-0004-0000-0000-00004D000000}"/>
    <hyperlink ref="C166" r:id="rId108" xr:uid="{00000000-0004-0000-0000-00004E000000}"/>
    <hyperlink ref="C797" r:id="rId109" xr:uid="{00000000-0004-0000-0000-00004F000000}"/>
    <hyperlink ref="C434" r:id="rId110" xr:uid="{00000000-0004-0000-0000-000050000000}"/>
    <hyperlink ref="C764" r:id="rId111" xr:uid="{00000000-0004-0000-0000-000051000000}"/>
    <hyperlink ref="C51" r:id="rId112" xr:uid="{00000000-0004-0000-0000-000052000000}"/>
    <hyperlink ref="C440" r:id="rId113" xr:uid="{00000000-0004-0000-0000-000053000000}"/>
    <hyperlink ref="C575" r:id="rId114" xr:uid="{00000000-0004-0000-0000-000054000000}"/>
    <hyperlink ref="C721" r:id="rId115" xr:uid="{00000000-0004-0000-0000-000055000000}"/>
    <hyperlink ref="C543" r:id="rId116" xr:uid="{00000000-0004-0000-0000-000056000000}"/>
    <hyperlink ref="C17" r:id="rId117" xr:uid="{00000000-0004-0000-0000-000057000000}"/>
    <hyperlink ref="C515" r:id="rId118" xr:uid="{00000000-0004-0000-0000-000058000000}"/>
    <hyperlink ref="C537" r:id="rId119" xr:uid="{00000000-0004-0000-0000-000059000000}"/>
    <hyperlink ref="C566" r:id="rId120" xr:uid="{00000000-0004-0000-0000-00005A000000}"/>
    <hyperlink ref="C179" r:id="rId121" xr:uid="{00000000-0004-0000-0000-00005B000000}"/>
    <hyperlink ref="C481" r:id="rId122" xr:uid="{00000000-0004-0000-0000-00005C000000}"/>
    <hyperlink ref="C706" r:id="rId123" xr:uid="{00000000-0004-0000-0000-00005D000000}"/>
    <hyperlink ref="C471" r:id="rId124" xr:uid="{00000000-0004-0000-0000-00005E000000}"/>
    <hyperlink ref="C437" r:id="rId125" xr:uid="{00000000-0004-0000-0000-00005F000000}"/>
    <hyperlink ref="C137" r:id="rId126" xr:uid="{00000000-0004-0000-0000-000060000000}"/>
    <hyperlink ref="C660" r:id="rId127" xr:uid="{00000000-0004-0000-0000-000061000000}"/>
    <hyperlink ref="C747" r:id="rId128" xr:uid="{00000000-0004-0000-0000-000062000000}"/>
    <hyperlink ref="C546" r:id="rId129" xr:uid="{00000000-0004-0000-0000-000063000000}"/>
    <hyperlink ref="C93" r:id="rId130" xr:uid="{00000000-0004-0000-0000-000064000000}"/>
    <hyperlink ref="C336" r:id="rId131" xr:uid="{00000000-0004-0000-0000-000065000000}"/>
    <hyperlink ref="C276" r:id="rId132" xr:uid="{00000000-0004-0000-0000-000066000000}"/>
    <hyperlink ref="C393" r:id="rId133" xr:uid="{00000000-0004-0000-0000-000067000000}"/>
    <hyperlink ref="C282" r:id="rId134" xr:uid="{00000000-0004-0000-0000-000068000000}"/>
    <hyperlink ref="C517" r:id="rId135" xr:uid="{00000000-0004-0000-0000-000069000000}"/>
    <hyperlink ref="C396" r:id="rId136" xr:uid="{00000000-0004-0000-0000-00006A000000}"/>
    <hyperlink ref="C777" r:id="rId137" xr:uid="{00000000-0004-0000-0000-00006B000000}"/>
    <hyperlink ref="C444" r:id="rId138" xr:uid="{00000000-0004-0000-0000-00006C000000}"/>
    <hyperlink ref="C409" r:id="rId139" xr:uid="{00000000-0004-0000-0000-000000000000}"/>
    <hyperlink ref="C298" r:id="rId140" xr:uid="{00000000-0004-0000-0000-000001000000}"/>
    <hyperlink ref="C763" r:id="rId141" xr:uid="{00000000-0004-0000-0000-000002000000}"/>
    <hyperlink ref="C388" r:id="rId142" xr:uid="{00000000-0004-0000-0000-000003000000}"/>
    <hyperlink ref="C683" r:id="rId143" xr:uid="{00000000-0004-0000-0000-000004000000}"/>
    <hyperlink ref="C258" r:id="rId144" xr:uid="{00000000-0004-0000-0000-000005000000}"/>
    <hyperlink ref="C662" r:id="rId145" xr:uid="{00000000-0004-0000-0000-000006000000}"/>
    <hyperlink ref="C88" r:id="rId146" xr:uid="{00000000-0004-0000-0000-000007000000}"/>
    <hyperlink ref="C653" r:id="rId147" xr:uid="{00000000-0004-0000-0000-000008000000}"/>
    <hyperlink ref="C401" r:id="rId148" xr:uid="{00000000-0004-0000-0000-000009000000}"/>
    <hyperlink ref="C770" r:id="rId149" xr:uid="{00000000-0004-0000-0000-00000A000000}"/>
    <hyperlink ref="C363" r:id="rId150" xr:uid="{00000000-0004-0000-0000-00000B000000}"/>
    <hyperlink ref="C514" r:id="rId151" xr:uid="{00000000-0004-0000-0000-00000C000000}"/>
    <hyperlink ref="C264" r:id="rId152" xr:uid="{00000000-0004-0000-0000-00000D000000}"/>
    <hyperlink ref="C598" r:id="rId153" xr:uid="{00000000-0004-0000-0000-00000E000000}"/>
    <hyperlink ref="C646" r:id="rId154" xr:uid="{00000000-0004-0000-0000-00000F000000}"/>
    <hyperlink ref="C571" r:id="rId155" xr:uid="{00000000-0004-0000-0000-000010000000}"/>
    <hyperlink ref="C99" r:id="rId156" xr:uid="{00000000-0004-0000-0000-000011000000}"/>
    <hyperlink ref="C622" r:id="rId157" xr:uid="{00000000-0004-0000-0000-000012000000}"/>
    <hyperlink ref="C338" r:id="rId158" xr:uid="{00000000-0004-0000-0000-000013000000}"/>
    <hyperlink ref="C718" r:id="rId159" xr:uid="{00000000-0004-0000-0000-000014000000}"/>
    <hyperlink ref="C482" r:id="rId160" xr:uid="{00000000-0004-0000-0000-000015000000}"/>
    <hyperlink ref="C679" r:id="rId161" xr:uid="{00000000-0004-0000-0000-000016000000}"/>
    <hyperlink ref="C357" r:id="rId162" xr:uid="{00000000-0004-0000-0000-000017000000}"/>
    <hyperlink ref="C735" r:id="rId163" xr:uid="{00000000-0004-0000-0000-000018000000}"/>
    <hyperlink ref="C567" r:id="rId164" xr:uid="{00000000-0004-0000-0000-000019000000}"/>
    <hyperlink ref="C800" r:id="rId165" xr:uid="{00000000-0004-0000-0000-00001A000000}"/>
    <hyperlink ref="C534" r:id="rId166" xr:uid="{00000000-0004-0000-0000-00001B000000}"/>
    <hyperlink ref="C229" r:id="rId167" xr:uid="{00000000-0004-0000-0000-00001C000000}"/>
    <hyperlink ref="C714" r:id="rId168" xr:uid="{00000000-0004-0000-0000-00001D000000}"/>
    <hyperlink ref="C675" r:id="rId169" xr:uid="{00000000-0004-0000-0000-00001E000000}"/>
    <hyperlink ref="C605" r:id="rId170" xr:uid="{00000000-0004-0000-0000-00001F000000}"/>
    <hyperlink ref="C506" r:id="rId171" xr:uid="{00000000-0004-0000-0000-000020000000}"/>
    <hyperlink ref="C309" r:id="rId172" xr:uid="{00000000-0004-0000-0000-000021000000}"/>
    <hyperlink ref="C544" r:id="rId173" xr:uid="{00000000-0004-0000-0000-000022000000}"/>
    <hyperlink ref="C752" r:id="rId174" xr:uid="{00000000-0004-0000-0000-000023000000}"/>
    <hyperlink ref="C478" r:id="rId175" xr:uid="{00000000-0004-0000-0000-000024000000}"/>
    <hyperlink ref="C530" r:id="rId176" xr:uid="{00000000-0004-0000-0000-000025000000}"/>
    <hyperlink ref="C658" r:id="rId177" xr:uid="{00000000-0004-0000-0000-000026000000}"/>
    <hyperlink ref="C512" r:id="rId178" xr:uid="{00000000-0004-0000-0000-000027000000}"/>
    <hyperlink ref="C577" r:id="rId179" xr:uid="{00000000-0004-0000-0000-000028000000}"/>
    <hyperlink ref="C314" r:id="rId180" xr:uid="{00000000-0004-0000-0000-000029000000}"/>
    <hyperlink ref="C493" r:id="rId181" xr:uid="{00000000-0004-0000-0000-00002A000000}"/>
    <hyperlink ref="C303" r:id="rId182" xr:uid="{00000000-0004-0000-0000-00002B000000}"/>
    <hyperlink ref="C632" r:id="rId183" xr:uid="{00000000-0004-0000-0000-00002C000000}"/>
    <hyperlink ref="C223" r:id="rId184" xr:uid="{00000000-0004-0000-0000-00002D000000}"/>
    <hyperlink ref="C306" r:id="rId185" xr:uid="{00000000-0004-0000-0000-00002E000000}"/>
    <hyperlink ref="C594" r:id="rId186" xr:uid="{00000000-0004-0000-0000-00002F000000}"/>
    <hyperlink ref="C367" r:id="rId187" xr:uid="{00000000-0004-0000-0000-000030000000}"/>
    <hyperlink ref="C168" r:id="rId188" xr:uid="{00000000-0004-0000-0000-000031000000}"/>
    <hyperlink ref="C281" r:id="rId189" xr:uid="{00000000-0004-0000-0000-000032000000}"/>
    <hyperlink ref="C601" r:id="rId190" xr:uid="{00000000-0004-0000-0000-000033000000}"/>
    <hyperlink ref="C150" r:id="rId191" xr:uid="{00000000-0004-0000-0000-000034000000}"/>
    <hyperlink ref="C717" r:id="rId192" xr:uid="{00000000-0004-0000-0000-000035000000}"/>
    <hyperlink ref="C674" r:id="rId193" xr:uid="{00000000-0004-0000-0000-000036000000}"/>
    <hyperlink ref="C611" r:id="rId194" xr:uid="{00000000-0004-0000-0000-000037000000}"/>
    <hyperlink ref="C157" r:id="rId195" xr:uid="{00000000-0004-0000-0000-000038000000}"/>
    <hyperlink ref="C458" r:id="rId196" xr:uid="{00000000-0004-0000-0000-000039000000}"/>
    <hyperlink ref="C131" r:id="rId197" xr:uid="{00000000-0004-0000-0000-00003A000000}"/>
    <hyperlink ref="C476" r:id="rId198" xr:uid="{00000000-0004-0000-0000-00003B000000}"/>
    <hyperlink ref="C637" r:id="rId199" xr:uid="{00000000-0004-0000-0000-00003C000000}"/>
    <hyperlink ref="C233" r:id="rId200" xr:uid="{00000000-0004-0000-0000-00003D000000}"/>
    <hyperlink ref="C351" r:id="rId201" xr:uid="{00000000-0004-0000-0000-00003E000000}"/>
    <hyperlink ref="C446" r:id="rId202" xr:uid="{00000000-0004-0000-0000-00003F000000}"/>
    <hyperlink ref="C486" r:id="rId203" xr:uid="{00000000-0004-0000-0000-000040000000}"/>
    <hyperlink ref="C159" r:id="rId204" xr:uid="{00000000-0004-0000-0000-000041000000}"/>
    <hyperlink ref="C289" r:id="rId205" xr:uid="{00000000-0004-0000-0000-000042000000}"/>
    <hyperlink ref="C261" r:id="rId206" xr:uid="{00000000-0004-0000-0000-000043000000}"/>
    <hyperlink ref="C142" r:id="rId207" xr:uid="{00000000-0004-0000-0000-000044000000}"/>
    <hyperlink ref="C455" r:id="rId208" xr:uid="{00000000-0004-0000-0000-000045000000}"/>
    <hyperlink ref="C400" r:id="rId209" xr:uid="{00000000-0004-0000-0000-000046000000}"/>
    <hyperlink ref="C237" r:id="rId210" xr:uid="{00000000-0004-0000-0000-000047000000}"/>
    <hyperlink ref="C691" r:id="rId211" xr:uid="{00000000-0004-0000-0000-000048000000}"/>
    <hyperlink ref="C612" r:id="rId212" xr:uid="{00000000-0004-0000-0000-000049000000}"/>
    <hyperlink ref="C208" r:id="rId213" xr:uid="{00000000-0004-0000-0000-00004A000000}"/>
    <hyperlink ref="C639" r:id="rId214" xr:uid="{00000000-0004-0000-0000-00004B000000}"/>
    <hyperlink ref="C406" r:id="rId215" xr:uid="{00000000-0004-0000-0000-00004C000000}"/>
    <hyperlink ref="C403" r:id="rId216" xr:uid="{00000000-0004-0000-0000-00004D000000}"/>
    <hyperlink ref="C311" r:id="rId217" xr:uid="{00000000-0004-0000-0000-00004E000000}"/>
    <hyperlink ref="C786" r:id="rId218" xr:uid="{00000000-0004-0000-0000-00004F000000}"/>
    <hyperlink ref="C496" r:id="rId219" xr:uid="{00000000-0004-0000-0000-000050000000}"/>
    <hyperlink ref="C277" r:id="rId220" xr:uid="{00000000-0004-0000-0000-000051000000}"/>
    <hyperlink ref="C418" r:id="rId221" xr:uid="{00000000-0004-0000-0000-000052000000}"/>
    <hyperlink ref="C426" r:id="rId222" xr:uid="{00000000-0004-0000-0000-000053000000}"/>
    <hyperlink ref="C143" r:id="rId223" xr:uid="{00000000-0004-0000-0000-000054000000}"/>
    <hyperlink ref="C346" r:id="rId224" xr:uid="{00000000-0004-0000-0000-000055000000}"/>
    <hyperlink ref="C527" r:id="rId225" xr:uid="{00000000-0004-0000-0000-000056000000}"/>
    <hyperlink ref="C114" r:id="rId226" xr:uid="{00000000-0004-0000-0000-000057000000}"/>
    <hyperlink ref="C697" r:id="rId227" xr:uid="{00000000-0004-0000-0000-000058000000}"/>
    <hyperlink ref="C102" r:id="rId228" xr:uid="{00000000-0004-0000-0000-000059000000}"/>
    <hyperlink ref="C427" r:id="rId229" xr:uid="{00000000-0004-0000-0000-00005A000000}"/>
    <hyperlink ref="C728" r:id="rId230" xr:uid="{00000000-0004-0000-0000-00005B000000}"/>
    <hyperlink ref="C628" r:id="rId231" xr:uid="{00000000-0004-0000-0000-00005C000000}"/>
    <hyperlink ref="C685" r:id="rId232" xr:uid="{D293B541-8FA7-4064-BDA1-9A850B80FD6C}"/>
    <hyperlink ref="C638" r:id="rId233" xr:uid="{960C193F-EC91-4D58-A418-11284F24A768}"/>
    <hyperlink ref="C319" r:id="rId234" xr:uid="{8ABC9675-1B8E-4ACC-A09D-5A51F4B614E0}"/>
    <hyperlink ref="C273" r:id="rId235" xr:uid="{BE5A318A-E150-4E64-B18C-D77AC5939B6E}"/>
    <hyperlink ref="C162" r:id="rId236" xr:uid="{A3A634BA-1CD0-462E-930B-B0F52FE2A8AE}"/>
    <hyperlink ref="C419" r:id="rId237" xr:uid="{F8E6D492-C5C8-456D-B332-B50F01A15241}"/>
    <hyperlink ref="C165" r:id="rId238" xr:uid="{F8EAC77A-9E88-4E6D-BD19-16A497AE0B27}"/>
    <hyperlink ref="C138" r:id="rId239" xr:uid="{44529E35-B3ED-4E4C-991D-87DDB46BAA90}"/>
    <hyperlink ref="C469" r:id="rId240" xr:uid="{F3B78370-8CF6-4178-B9F3-D066B807B99D}"/>
    <hyperlink ref="C296" r:id="rId241" xr:uid="{5BABC231-9C16-4E9B-A04B-057304507793}"/>
    <hyperlink ref="C414" r:id="rId242" xr:uid="{C47E502C-5858-4463-9ED4-31509D0F2DE2}"/>
    <hyperlink ref="C462" r:id="rId243" xr:uid="{57995166-0944-43D3-9490-8C1ED447D8A8}"/>
    <hyperlink ref="C463" r:id="rId244" xr:uid="{52BC9E28-E85B-454C-BFBF-CB32221406BE}"/>
    <hyperlink ref="C213" r:id="rId245" xr:uid="{553CA133-6FD2-44B1-8E45-25E9FCC88FAB}"/>
    <hyperlink ref="C98" r:id="rId246" xr:uid="{B0BB76F3-1B86-4462-B5F3-31E7BFFC61DF}"/>
    <hyperlink ref="C315" r:id="rId247" xr:uid="{E10DAD2F-CCDA-416C-B73E-56C821BDF5F7}"/>
    <hyperlink ref="C235" r:id="rId248" xr:uid="{57D9CA44-B275-4784-83EB-48CDE65A400A}"/>
    <hyperlink ref="C630" r:id="rId249" xr:uid="{A0BAA05A-4316-41EE-9EA5-3D15F354BE86}"/>
    <hyperlink ref="C180" r:id="rId250" xr:uid="{F0F851AE-C838-42EE-9F99-4E82771D8AD5}"/>
    <hyperlink ref="C177" r:id="rId251" xr:uid="{CA59C8E3-795A-4C4E-B4C8-6835B0397444}"/>
    <hyperlink ref="C643" r:id="rId252" xr:uid="{10B031C7-11C8-48C5-BCAF-8AA95E5CCDC9}"/>
    <hyperlink ref="C725" r:id="rId253" xr:uid="{BFDA612E-2B42-43C9-AF1C-991E1EDCA311}"/>
    <hyperlink ref="C459" r:id="rId254" xr:uid="{D869093C-5046-40A5-B47D-456A0518C247}"/>
    <hyperlink ref="C495" r:id="rId255" xr:uid="{8106A42E-F766-49A9-AED6-DD1EC59DEAE5}"/>
    <hyperlink ref="C539" r:id="rId256" xr:uid="{C9116441-25B1-4C37-BB02-7C4908C6D414}"/>
    <hyperlink ref="C780" r:id="rId257" xr:uid="{9F085980-9284-41B7-A97F-59358D8AA0C7}"/>
    <hyperlink ref="C198" r:id="rId258" xr:uid="{087BA3F9-4956-48B6-9CB0-1DC8ECC251A0}"/>
    <hyperlink ref="C267" r:id="rId259" xr:uid="{71B1E22C-273F-493E-AEA5-308B843EC392}"/>
    <hyperlink ref="C209" r:id="rId260" xr:uid="{6FAC5E6E-5C8C-4E77-9032-6CCECDFDD460}"/>
    <hyperlink ref="C320" r:id="rId261" xr:uid="{5D3F1F55-0367-463A-9DBB-9832D47A5C9B}"/>
    <hyperlink ref="C272" r:id="rId262" xr:uid="{1C7F2A89-D3A8-4631-8F3B-7D44CBF91158}"/>
    <hyperlink ref="C548" r:id="rId263" xr:uid="{D4A60CAA-9B0D-4C5B-BCE1-58501A4A286B}"/>
    <hyperlink ref="C564" r:id="rId264" xr:uid="{7A0A799B-8B82-49D0-AC74-309C5E40593C}"/>
    <hyperlink ref="C560" r:id="rId265" xr:uid="{08395D17-DCA7-4829-9988-2424666E1601}"/>
    <hyperlink ref="C498" r:id="rId266" xr:uid="{F082AA46-FE49-4DB4-A483-8F4ADCB904B2}"/>
    <hyperlink ref="C479" r:id="rId267" xr:uid="{C7C2EA37-A1D2-4B36-B35D-450784553030}"/>
    <hyperlink ref="C203" r:id="rId268" xr:uid="{6D8CB782-C1E9-4078-92F4-B347A9BD1562}"/>
    <hyperlink ref="C376" r:id="rId269" xr:uid="{90467E7C-F41B-45D4-8F00-F58F7921F2F5}"/>
    <hyperlink ref="C756" r:id="rId270" xr:uid="{BE9A1ACD-B59C-48E3-B3E7-4BA1951BC886}"/>
    <hyperlink ref="C378" r:id="rId271" xr:uid="{DE552C62-43A9-4608-845B-8604B93CEA69}"/>
    <hyperlink ref="C326" r:id="rId272" xr:uid="{9D4814D5-FC38-4E16-AEEA-CB824ED5950A}"/>
    <hyperlink ref="C62" r:id="rId273" xr:uid="{8E8A2023-839B-4EEB-878C-6C82A0D07240}"/>
    <hyperlink ref="C477" r:id="rId274" xr:uid="{CAEAC1E4-1087-47F1-B9C4-90C34776D0AA}"/>
    <hyperlink ref="C227" r:id="rId275" xr:uid="{72C326A4-4395-4CE0-B82F-EAEB8A010242}"/>
    <hyperlink ref="C711" r:id="rId276" xr:uid="{243113C7-D797-4943-9FC3-85421A958DF4}"/>
    <hyperlink ref="C732" r:id="rId277" xr:uid="{B3828D6C-8DB6-4761-9596-103DAAF486B1}"/>
    <hyperlink ref="C358" r:id="rId278" xr:uid="{8181D1F6-FA0F-47BB-B3B0-8904F2DE0FA9}"/>
    <hyperlink ref="C64" r:id="rId279" xr:uid="{937EF5E2-A43E-41FD-9550-EBDA24B16523}"/>
    <hyperlink ref="C607" r:id="rId280" xr:uid="{D05DC42A-B29D-47A2-90F9-C35EA8761467}"/>
    <hyperlink ref="C301" r:id="rId281" xr:uid="{06C5340A-25BE-41D5-8731-C218F7872EB8}"/>
    <hyperlink ref="C369" r:id="rId282" xr:uid="{542ADBA6-3134-470B-A53C-475255CADC9B}"/>
    <hyperlink ref="C226" r:id="rId283" xr:uid="{D113AFAB-74B9-474E-A1A8-9721E549DE9F}"/>
    <hyperlink ref="C120" r:id="rId284" xr:uid="{99B36172-13D8-471F-96AA-2521773A3F48}"/>
    <hyperlink ref="C609" r:id="rId285" xr:uid="{ADA82314-1CFF-4842-A1F8-7B31B8E6FA8E}"/>
    <hyperlink ref="C329" r:id="rId286" xr:uid="{858D21CF-0664-4866-8619-B178D40E595E}"/>
    <hyperlink ref="C94" r:id="rId287" xr:uid="{D14DAB05-E9E6-45F4-94D3-6FC4F65A7DB4}"/>
    <hyperlink ref="C573" r:id="rId288" xr:uid="{96582F44-E7B0-4003-ABBB-381D783D580A}"/>
    <hyperlink ref="C454" r:id="rId289" xr:uid="{7907E591-B2E0-414D-85FB-9D43C7ED768B}"/>
    <hyperlink ref="C591" r:id="rId290" xr:uid="{2C7472BD-672C-4E48-B575-3FC3D9078F19}"/>
    <hyperlink ref="C268" r:id="rId291" xr:uid="{70BF7CF2-1265-4297-A187-CA26C70EF52C}"/>
    <hyperlink ref="C385" r:id="rId292" xr:uid="{041295C6-155A-4BDA-ABF0-2376DFFD0B74}"/>
    <hyperlink ref="C808" r:id="rId293" xr:uid="{F995C294-A267-4FEC-B2EF-60F7009434E8}"/>
    <hyperlink ref="C449" r:id="rId294" xr:uid="{0E8A8709-2B86-43F6-BFAB-637FA751C2AD}"/>
    <hyperlink ref="C317" r:id="rId295" xr:uid="{63FA1F19-8961-41E1-AAD6-944B15B06DEC}"/>
    <hyperlink ref="C490" r:id="rId296" xr:uid="{1813A701-CC6F-470B-AE3C-F5161E499F54}"/>
    <hyperlink ref="C186" r:id="rId297" xr:uid="{A047090B-5157-4F66-A30F-40159256E114}"/>
    <hyperlink ref="C135" r:id="rId298" xr:uid="{52DE5BE4-09E7-4B06-AB2E-46B0853A150E}"/>
    <hyperlink ref="C497" r:id="rId299" xr:uid="{17C07FC9-1BF0-48DA-BB58-03AF02F1DDAF}"/>
    <hyperlink ref="C183" r:id="rId300" xr:uid="{F89E9838-4DE7-47B9-AC29-EA3DFD8BA993}"/>
    <hyperlink ref="C118" r:id="rId301" xr:uid="{F6C94354-5878-4B23-AF5B-17E275677F5C}"/>
    <hyperlink ref="C148" r:id="rId302" xr:uid="{5A0B57C6-C5C9-4748-8680-5519058E6949}"/>
    <hyperlink ref="C133" r:id="rId303" xr:uid="{02141387-9B8A-4557-87EE-03B9D6112D16}"/>
    <hyperlink ref="C682" r:id="rId304" xr:uid="{45BA4EA9-EC2D-4C18-929C-813955727E5B}"/>
    <hyperlink ref="C625" r:id="rId305" xr:uid="{3C2D34C9-E516-477B-9F0E-2C48529434C4}"/>
    <hyperlink ref="C574" r:id="rId306" xr:uid="{71509360-6E1A-4C26-8B0B-297281EF2DE0}"/>
    <hyperlink ref="C795" r:id="rId307" xr:uid="{1DC8E241-3F1C-49CA-8C8D-2E69557C1A5C}"/>
    <hyperlink ref="C196" r:id="rId308" xr:uid="{D3B26EC9-EC59-4B44-B6A2-88F2FBCC2CBF}"/>
    <hyperlink ref="C111" r:id="rId309" xr:uid="{8A43C9A0-35CC-4BAA-B9C8-CC146FEE0C31}"/>
    <hyperlink ref="C615" r:id="rId310" xr:uid="{B795C492-C91A-4563-B72D-232A712ADB3C}"/>
    <hyperlink ref="C340" r:id="rId311" xr:uid="{29A8BFCA-5397-4464-A04F-05141C420147}"/>
    <hyperlink ref="C525" r:id="rId312" xr:uid="{5EC5897C-06B5-46DD-84A9-AA87601B1FFF}"/>
    <hyperlink ref="C205" r:id="rId313" xr:uid="{A68972EB-A191-4BBF-B3BF-C8C6FF6F831F}"/>
    <hyperlink ref="C633" r:id="rId314" xr:uid="{FCFCD819-CD8D-4B3D-8815-0AF99458511B}"/>
    <hyperlink ref="C195" r:id="rId315" xr:uid="{EB685C03-8DA4-47D1-AADC-EAD068196691}"/>
    <hyperlink ref="C189" r:id="rId316" xr:uid="{7D923169-4764-4429-9252-54BDFB091BDC}"/>
    <hyperlink ref="C110" r:id="rId317" xr:uid="{9645DC09-7E6F-4D4B-846A-D5E98217F65F}"/>
    <hyperlink ref="C147" r:id="rId318" xr:uid="{E3AC479C-0288-40BF-9B99-60BB5A2D9B85}"/>
    <hyperlink ref="C753" r:id="rId319" xr:uid="{689732E7-5B58-4B92-91CC-B806A99C6DAA}"/>
    <hyperlink ref="C487" r:id="rId320" xr:uid="{9FD44F42-5FB6-471D-9B41-6853C32D63DA}"/>
    <hyperlink ref="C505" r:id="rId321" xr:uid="{71BF0B97-667A-4EF3-9821-8B6640331052}"/>
    <hyperlink ref="C353" r:id="rId322" xr:uid="{FCAAE4F4-A3C8-43E0-90CA-6CB67AF7687F}"/>
    <hyperlink ref="C737" r:id="rId323" xr:uid="{42B8BB95-6621-406C-8E70-0D061840FDE1}"/>
    <hyperlink ref="C100" r:id="rId324" xr:uid="{751249CE-1F01-4213-9653-745D6F86B8D2}"/>
    <hyperlink ref="C652" r:id="rId325" xr:uid="{EBF91785-582D-479A-978F-359F58D9BA12}"/>
    <hyperlink ref="C164" r:id="rId326" xr:uid="{E10FF98A-68A4-4D9D-B9C9-1B8F804B0061}"/>
    <hyperlink ref="C374" r:id="rId327" xr:uid="{68FE8548-C22B-4AE4-AEC5-8226B0BF531B}"/>
    <hyperlink ref="C484" r:id="rId328" xr:uid="{68053A0A-B2A0-401A-9B61-DC6F25681521}"/>
    <hyperlink ref="C48" r:id="rId329" xr:uid="{6FDBD151-9983-4F33-8DB4-8CEC5709E56A}"/>
    <hyperlink ref="C700" r:id="rId330" xr:uid="{5869DFCE-3573-4ED2-8531-E5B1E3975AF9}"/>
    <hyperlink ref="C121" r:id="rId331" xr:uid="{FD26AC70-CBD3-425E-9F58-0ACA1E3BE312}"/>
    <hyperlink ref="C130" r:id="rId332" xr:uid="{C28637E5-E1A1-42D4-A050-096D02ED67BB}"/>
    <hyperlink ref="C593" r:id="rId333" xr:uid="{D45C36E3-0C1B-49A4-ACEE-713D1CAE4758}"/>
    <hyperlink ref="C359" r:id="rId334" xr:uid="{5C2A0B1A-3A11-4AB0-84F2-3F4080A13507}"/>
    <hyperlink ref="C722" r:id="rId335" xr:uid="{6B7A0BA7-AE8D-4F2E-899E-465C3FA97BFE}"/>
    <hyperlink ref="C190" r:id="rId336" xr:uid="{6BE9C12D-4FFF-4E89-A762-74F2DE3FD429}"/>
    <hyperlink ref="C709" r:id="rId337" xr:uid="{648CDA28-BCED-4052-B11A-9EACA87D0C8C}"/>
    <hyperlink ref="C126" r:id="rId338" xr:uid="{EFD7F455-C88E-48B8-992C-04CA25F63BBC}"/>
    <hyperlink ref="C247" r:id="rId339" xr:uid="{9B546686-F235-4BDE-AC36-17901F94B06E}"/>
    <hyperlink ref="C531" r:id="rId340" xr:uid="{421E0A04-7E94-4294-A832-1FCD0398CCC9}"/>
    <hyperlink ref="C656" r:id="rId341" xr:uid="{E7A8DC56-1EA1-4CFD-897C-24A410777D5F}"/>
    <hyperlink ref="C204" r:id="rId342" xr:uid="{757AF96A-6BA7-4B85-8431-A2538ECB4D2F}"/>
    <hyperlink ref="C342" r:id="rId343" xr:uid="{C5EF47E5-BC59-4F26-B466-7CF11294389E}"/>
    <hyperlink ref="C211" r:id="rId344" xr:uid="{D91ED126-2F74-4A7B-BFF2-76E0F90D246B}"/>
    <hyperlink ref="C73" r:id="rId345" xr:uid="{E8C3E652-26EA-4300-B3A8-D05ED8540FB0}"/>
    <hyperlink ref="C85" r:id="rId346" xr:uid="{4CD72CA1-5533-43D0-8790-FE6965EE3DB9}"/>
    <hyperlink ref="C716" r:id="rId347" xr:uid="{94C9EAFD-47B7-4496-B5DC-A3CE7664F22D}"/>
    <hyperlink ref="C558" r:id="rId348" xr:uid="{0DAFB7EC-B507-4E22-8199-2CE001E153A8}"/>
    <hyperlink ref="C665" r:id="rId349" xr:uid="{CD09C009-7267-429C-A0B1-445F1E9CC327}"/>
    <hyperlink ref="C318" r:id="rId350" xr:uid="{37F4E1E5-3053-417E-BA42-9A71EEA5D17A}"/>
    <hyperlink ref="C285" r:id="rId351" xr:uid="{0C6DD207-2D48-4514-92DC-B1F9B76CA6C1}"/>
    <hyperlink ref="C518" r:id="rId352" xr:uid="{5D0A6B87-A8CC-4088-A0AA-9091AC019813}"/>
    <hyperlink ref="C238" r:id="rId353" xr:uid="{999B6BCA-E4CE-4C03-BA17-5B552DBEE450}"/>
    <hyperlink ref="C411" r:id="rId354" xr:uid="{EDE3E00B-E425-41E3-881B-412BA2CB10A2}"/>
    <hyperlink ref="C327" r:id="rId355" xr:uid="{2DB857AA-813C-422B-96EB-3B12570C1E10}"/>
    <hyperlink ref="C313" r:id="rId356" xr:uid="{C3CCA246-E257-4CE9-8678-2E0B84346B3E}"/>
    <hyperlink ref="C503" r:id="rId357" xr:uid="{F60D86A0-AC06-4894-81E6-B31597F5789C}"/>
    <hyperlink ref="C395" r:id="rId358" xr:uid="{C1062BB6-B7F0-4A57-82B3-C87FF6A1D90D}"/>
    <hyperlink ref="C70" r:id="rId359" xr:uid="{4CA87451-DB3F-494D-A926-C6196B767994}"/>
    <hyperlink ref="C616" r:id="rId360" xr:uid="{6CD88AD4-9516-4660-B9E9-19DC8117B598}"/>
    <hyperlink ref="C688" r:id="rId361" xr:uid="{AB99F15A-D829-4D54-B7CB-F6CF802F0F95}"/>
    <hyperlink ref="C778" r:id="rId362" xr:uid="{78377F41-1BF6-4B0D-9D03-0B0315356A46}"/>
    <hyperlink ref="C325" r:id="rId363" xr:uid="{A1462D15-0041-4BC1-A36E-9240560052FE}"/>
    <hyperlink ref="C172" r:id="rId364" xr:uid="{C92337E2-B35A-4404-8065-1C4A66467EB4}"/>
    <hyperlink ref="C570" r:id="rId365" xr:uid="{09CE8AA2-EC1F-4D9D-A5C2-DF60E7EAEEFF}"/>
    <hyperlink ref="C362" r:id="rId366" xr:uid="{EF1C2911-1419-45C5-B342-A5932154C42C}"/>
    <hyperlink ref="C103" r:id="rId367" xr:uid="{DBFE5C18-0D35-4EF0-91BD-058D48C237CE}"/>
    <hyperlink ref="C386" r:id="rId368" xr:uid="{D166B814-7306-42CF-A34E-C91DED93D578}"/>
    <hyperlink ref="C588" r:id="rId369" xr:uid="{CAA9F578-2840-43E1-A12C-5F48C7F0F7D3}"/>
    <hyperlink ref="C58" r:id="rId370" xr:uid="{4E05380C-7C6B-4016-AB03-9CD8C8D9EF63}"/>
    <hyperlink ref="C483" r:id="rId371" xr:uid="{A22ADC7B-B4C4-4569-AA5E-7633DA21938D}"/>
    <hyperlink ref="C536" r:id="rId372" xr:uid="{4FF29A22-2E88-4AF6-920C-7031A3738712}"/>
    <hyperlink ref="C741" r:id="rId373" xr:uid="{D765447C-4AFD-4972-A300-732B1EDE3CF6}"/>
    <hyperlink ref="C219" r:id="rId374" xr:uid="{8A35D882-4FEE-48A4-8CB9-217AE8AB4BB0}"/>
    <hyperlink ref="C275" r:id="rId375" xr:uid="{FBEE5058-01BB-47C2-AB73-B52573D687AD}"/>
    <hyperlink ref="C424" r:id="rId376" xr:uid="{771083BB-89A4-46EE-B358-CA4FAB2FFAAA}"/>
    <hyperlink ref="C312" r:id="rId377" xr:uid="{A8E65E81-6394-42DA-9789-C408E526529D}"/>
    <hyperlink ref="C576" r:id="rId378" xr:uid="{A8623105-A87E-4E48-97F9-782008DE5EBF}"/>
    <hyperlink ref="C465" r:id="rId379" xr:uid="{A3F5A376-C738-4B51-B8DF-4C08FA12FF8E}"/>
    <hyperlink ref="C666" r:id="rId380" xr:uid="{3C8EC7E4-0514-4D33-8FB2-78C57D9A8A4D}"/>
    <hyperlink ref="C814" r:id="rId381" xr:uid="{06361E85-A9A4-4C38-80CB-E634FB08A4E3}"/>
    <hyperlink ref="C781" r:id="rId382" xr:uid="{C4F11885-DFF7-4D48-92FC-63F91A30F4D1}"/>
    <hyperlink ref="C274" r:id="rId383" xr:uid="{3601DC03-92B1-4908-8A28-49DC3DEBF6CD}"/>
    <hyperlink ref="C161" r:id="rId384" xr:uid="{ABE480A6-EEFF-490D-B271-2254ECAEADE3}"/>
    <hyperlink ref="C782" r:id="rId385" xr:uid="{CE69803B-7D4C-4B58-8530-5C4493D01ACC}"/>
    <hyperlink ref="C392" r:id="rId386" xr:uid="{59D8703E-60C5-4884-A6C9-DC94AECCEF62}"/>
    <hyperlink ref="C404" r:id="rId387" xr:uid="{F1CE64FF-F6AA-4B2D-B8EF-0031D7BCD5ED}"/>
    <hyperlink ref="C412" r:id="rId388" xr:uid="{3AD686D8-4E6E-4A91-9B1D-5CC90C4E0C6C}"/>
    <hyperlink ref="C280" r:id="rId389" xr:uid="{E77F8307-8567-440A-9F58-479DD6E9D3C7}"/>
    <hyperlink ref="C754" r:id="rId390" xr:uid="{0A3E71AC-1896-41C6-AC75-E06C6608F034}"/>
    <hyperlink ref="C740" r:id="rId391" xr:uid="{827A3BF1-35E4-44F9-B9E7-AEF72D98D660}"/>
    <hyperlink ref="C69" r:id="rId392" xr:uid="{95A8DAFF-8A22-4990-8329-A82020747CCC}"/>
    <hyperlink ref="C263" r:id="rId393" xr:uid="{ABD4B02A-F10C-4970-93CC-30BB5177E8C3}"/>
    <hyperlink ref="C549" r:id="rId394" xr:uid="{020D2CE7-25A9-4999-B580-6926CCCB8356}"/>
    <hyperlink ref="C436" r:id="rId395" xr:uid="{7CA59B20-EC43-46AA-BF19-D79014C16331}"/>
    <hyperlink ref="C231" r:id="rId396" xr:uid="{62542FF7-C963-4079-B370-E3023193B81E}"/>
    <hyperlink ref="C715" r:id="rId397" xr:uid="{B5A0F582-3222-4C93-9634-3416836B33EB}"/>
    <hyperlink ref="C450" r:id="rId398" xr:uid="{BA8AC3E4-6AD6-4897-B963-8AE52A154841}"/>
    <hyperlink ref="C801" r:id="rId399" xr:uid="{09D8E1FD-89A1-46E6-9B68-8737F3727B37}"/>
    <hyperlink ref="C788" r:id="rId400" xr:uid="{8A175951-52C1-4CD3-BB73-71012C2DBE20}"/>
    <hyperlink ref="C504" r:id="rId401" xr:uid="{17F02FEF-1C13-4DDE-9DDC-70D320BEDF43}"/>
    <hyperlink ref="C784" r:id="rId402" xr:uid="{C207DA8B-21A8-497A-8B84-D6D28722C60C}"/>
    <hyperlink ref="C305" r:id="rId403" xr:uid="{AE4399CC-7E6B-48FE-9B89-2AE452AE4070}"/>
    <hyperlink ref="C377" r:id="rId404" xr:uid="{F296E45B-BBE2-492C-9503-EFC38721CFD4}"/>
    <hyperlink ref="C748" r:id="rId405" xr:uid="{AB8D2332-F10A-4CBA-8285-E8FCB9058FDB}"/>
    <hyperlink ref="C333" r:id="rId406" xr:uid="{4FA4E8FB-F92D-464E-AD7A-7411A31C1128}"/>
    <hyperlink ref="C136" r:id="rId407" xr:uid="{870EDA7E-06E0-47BF-BF23-E1793A66BB94}"/>
    <hyperlink ref="C663" r:id="rId408" xr:uid="{7EC966B9-FE91-48DD-8E9B-619CA1E8C7C8}"/>
    <hyperlink ref="C603" r:id="rId409" xr:uid="{AC3290A1-5F6D-4FD9-A7EB-5DF63BAD205B}"/>
    <hyperlink ref="C243" r:id="rId410" xr:uid="{C6DD6155-78D7-4A87-8B2E-5151C4584126}"/>
    <hyperlink ref="C803" r:id="rId411" xr:uid="{1052D6B7-E6DA-4B4F-B76A-5AACCA2957EC}"/>
    <hyperlink ref="C563" r:id="rId412" xr:uid="{4414B6C0-40C4-45B5-B923-5F628A0AF7C4}"/>
    <hyperlink ref="C89" r:id="rId413" xr:uid="{2F6D79EA-70C9-40F8-847B-82D84F3E6EF4}"/>
    <hyperlink ref="C390" r:id="rId414" xr:uid="{20EF10A7-50C3-4027-BBB6-49DAC9148032}"/>
    <hyperlink ref="C441" r:id="rId415" xr:uid="{36AD35FB-09DA-4632-9DA1-0A2FFDC0A614}"/>
    <hyperlink ref="C670" r:id="rId416" xr:uid="{E78B806F-F73A-4045-BBAE-FDC8C6D799FC}"/>
    <hyperlink ref="C724" r:id="rId417" xr:uid="{430612F0-E31A-4997-81D6-4FF769237FA7}"/>
    <hyperlink ref="C197" r:id="rId418" xr:uid="{A4ED8756-9A1E-4BBF-8FCC-6AFC8A5CFA46}"/>
    <hyperlink ref="C720" r:id="rId419" xr:uid="{801CBA37-479D-47FD-B3CA-AA9EFAA39A7D}"/>
    <hyperlink ref="C149" r:id="rId420" xr:uid="{383ABF32-0889-431E-9AD2-F3ED60178F8A}"/>
    <hyperlink ref="C212" r:id="rId421" xr:uid="{6925555B-4474-4DEB-A979-44ED02562725}"/>
    <hyperlink ref="C810" r:id="rId422" xr:uid="{B995E995-C16F-4A9E-A936-393EAE01B428}"/>
    <hyperlink ref="C774" r:id="rId423" xr:uid="{3A23506B-B8C3-4F3A-B466-2AD035D1FE0D}"/>
    <hyperlink ref="C702" r:id="rId424" xr:uid="{44376D32-2A93-4338-9604-D8C4D01C7DC0}"/>
    <hyperlink ref="C141" r:id="rId425" xr:uid="{51662968-BB95-4102-A2E7-837C6A2F1C50}"/>
    <hyperlink ref="C703" r:id="rId426" xr:uid="{3769828E-A8B2-4891-A343-8F9A5ECB0D9C}"/>
    <hyperlink ref="C727" r:id="rId427" xr:uid="{B11C327C-4E8C-4807-921B-4A8BB515C062}"/>
    <hyperlink ref="C84" r:id="rId428" xr:uid="{F5F57B69-CF3F-4D65-8FD9-29FE79CBCBDC}"/>
    <hyperlink ref="C67" r:id="rId429" xr:uid="{D283700F-1D52-4D0A-A67C-EDE24A32332E}"/>
    <hyperlink ref="C597" r:id="rId430" xr:uid="{9A7712A4-2B9A-41E3-AF0D-CA0D618A58BA}"/>
    <hyperlink ref="C731" r:id="rId431" xr:uid="{D6A1B5AB-147C-4D34-ACC4-8E0261305830}"/>
    <hyperlink ref="C671" r:id="rId432" xr:uid="{FC0C31BF-6A24-4744-90E2-9D8B72C1CCFB}"/>
    <hyperlink ref="C757" r:id="rId433" xr:uid="{47EC2D1D-5558-4299-9029-021D76A581F9}"/>
    <hyperlink ref="C620" r:id="rId434" xr:uid="{06D5CC8E-01DE-4DF4-8647-93D7592826C7}"/>
    <hyperlink ref="C302" r:id="rId435" xr:uid="{2D67E1A5-CE6B-4821-A433-E8C7A9A1D97B}"/>
    <hyperlink ref="C693" r:id="rId436" xr:uid="{2580E003-DEDE-495F-B934-5DAAA7632F60}"/>
    <hyperlink ref="C636" r:id="rId437" xr:uid="{BEFB8162-2F71-4A8A-9F22-A728C127E498}"/>
    <hyperlink ref="C713" r:id="rId438" xr:uid="{F33E1DC3-1D82-4431-8181-800E2F940894}"/>
    <hyperlink ref="C698" r:id="rId439" xr:uid="{BF0B94AB-CFE5-4133-A2C6-260318BD3743}"/>
    <hyperlink ref="C127" r:id="rId440" xr:uid="{CB0443CF-8A2E-4EDE-A346-4E103A80FD0A}"/>
    <hyperlink ref="C667" r:id="rId441" xr:uid="{9C62F262-2678-48DC-B6F4-DD576534478F}"/>
    <hyperlink ref="C167" r:id="rId442" xr:uid="{158B455E-16CB-4E70-BD2A-6E3672A77E23}"/>
    <hyperlink ref="C468" r:id="rId443" xr:uid="{8A6E8B92-6FE1-4FD1-A3AA-B443B6E89270}"/>
    <hyperlink ref="C224" r:id="rId444" xr:uid="{22958C6A-3F42-4D60-8ED8-1A2B7631014C}"/>
    <hyperlink ref="C201" r:id="rId445" xr:uid="{1827E71F-70FE-46B2-8097-664D27C3C10B}"/>
    <hyperlink ref="C254" r:id="rId446" xr:uid="{E5139582-65C8-4FF7-A983-B161DA39178B}"/>
    <hyperlink ref="C77" r:id="rId447" xr:uid="{574D7A3C-0C9F-45E5-BA57-E35157E0254F}"/>
    <hyperlink ref="C761" r:id="rId448" xr:uid="{A6579385-C8F6-4BD9-8F6F-4850E8DC80B4}"/>
    <hyperlink ref="C26" r:id="rId449" xr:uid="{C8411838-1F90-4FE0-BDF6-8ACE62713B76}"/>
    <hyperlink ref="C596" r:id="rId450" xr:uid="{35D50D2B-5F9F-4100-9FFD-E08822470F7C}"/>
    <hyperlink ref="C562" r:id="rId451" xr:uid="{3D6174E1-9157-4A0D-BCB0-31DCC913D9C7}"/>
    <hyperlink ref="C485" r:id="rId452" xr:uid="{0E99A25A-9990-4B43-AB9D-7600E85FCB7C}"/>
    <hyperlink ref="C428" r:id="rId453" xr:uid="{7A1F4464-FF55-4615-B14F-944DF6645B03}"/>
    <hyperlink ref="C776" r:id="rId454" xr:uid="{B546E1AF-F444-4FD4-A4D3-A8371C0DAA8B}"/>
    <hyperlink ref="C430" r:id="rId455" xr:uid="{AE1DFD25-E50B-49C8-B712-A89CF0516922}"/>
    <hyperlink ref="C790" r:id="rId456" xr:uid="{73359962-AE6A-49CB-A50A-C12606C0C620}"/>
    <hyperlink ref="C589" r:id="rId457" xr:uid="{23F45BD9-1871-4B55-A6C3-BC193771268A}"/>
    <hyperlink ref="C799" r:id="rId458" xr:uid="{89392B3C-920D-4E60-9A28-9C9096295C1A}"/>
    <hyperlink ref="C104" r:id="rId459" xr:uid="{F5D01F33-FD33-4675-8636-BD91B9784CD5}"/>
    <hyperlink ref="C451" r:id="rId460" xr:uid="{9B4AA7F9-4558-47D5-BB8A-BE01260A3DBB}"/>
    <hyperlink ref="C547" r:id="rId461" xr:uid="{18AF8834-1402-4BC6-9D93-91120D39AA0C}"/>
    <hyperlink ref="C407" r:id="rId462" xr:uid="{B848DD64-E89D-49AF-8D6D-4A1482B903C8}"/>
    <hyperlink ref="C739" r:id="rId463" xr:uid="{A4C267B3-30D0-45E5-8676-91FC536823B9}"/>
    <hyperlink ref="C707" r:id="rId464" xr:uid="{3A45C863-16AF-4EFC-9A8B-013DA5FE3BEF}"/>
    <hyperlink ref="C791" r:id="rId465" xr:uid="{C8B2BDD1-61D4-4579-AB9A-549C45C09F7B}"/>
    <hyperlink ref="C124" r:id="rId466" xr:uid="{1BDC6E9B-E85D-4E66-B960-A8953935FC4F}"/>
    <hyperlink ref="C772" r:id="rId467" xr:uid="{5604A8E1-FF69-4368-9D13-7F97F0B8EE50}"/>
    <hyperlink ref="C349" r:id="rId468" xr:uid="{3D527F02-BD67-4F48-BFCA-23007EB0C1DB}"/>
    <hyperlink ref="C202" r:id="rId469" xr:uid="{805AC917-5AAD-453E-B736-38C3CE7511AC}"/>
    <hyperlink ref="C712" r:id="rId470" xr:uid="{41BF0DF4-33B6-4D5B-8D19-10E0E089349A}"/>
    <hyperlink ref="C631" r:id="rId471" xr:uid="{3A8A7471-1570-44CA-9B1C-B6214E3275D0}"/>
    <hyperlink ref="C586" r:id="rId472" xr:uid="{F5B6500A-C564-4610-AE68-FB02B87F868A}"/>
    <hyperlink ref="C193" r:id="rId473" xr:uid="{743AC5E0-874C-4F0A-BEEF-43B4D4E2C426}"/>
    <hyperlink ref="C453" r:id="rId474" xr:uid="{3B013D73-29B2-46C1-BDBF-74A273660FBB}"/>
    <hyperlink ref="C210" r:id="rId475" xr:uid="{A435B052-6C44-4666-B74F-1C9C17C997F2}"/>
    <hyperlink ref="C431" r:id="rId476" xr:uid="{A3B29E5C-5EDC-4928-B10B-7B1F05B86FB1}"/>
    <hyperlink ref="C384" r:id="rId477" xr:uid="{78BD9EEB-57D0-497A-A4F7-9FD3EE118785}"/>
    <hyperlink ref="C624" r:id="rId478" xr:uid="{4710BDC6-A2E1-42B7-8B86-D5203CB6F5CC}"/>
    <hyperlink ref="C805" r:id="rId479" xr:uid="{E653BA37-D82F-4447-9C72-186A6C35B6E6}"/>
    <hyperlink ref="C405" r:id="rId480" xr:uid="{9FA8D483-79D6-46F5-A765-9667E6829D72}"/>
    <hyperlink ref="C614" r:id="rId481" xr:uid="{35ECC66B-3F02-4113-9027-167C2D6F7ED6}"/>
    <hyperlink ref="C582" r:id="rId482" xr:uid="{C8CE3AD6-1343-4F81-B67D-F049EB188929}"/>
    <hyperlink ref="C793" r:id="rId483" xr:uid="{23D4571E-E710-4C3F-AEA8-4FEA3932BA16}"/>
    <hyperlink ref="C710" r:id="rId484" xr:uid="{DF48AB5F-D0DD-4427-B4A9-2A6D979A3E5F}"/>
    <hyperlink ref="C600" r:id="rId485" xr:uid="{7ED040B1-30A1-4D24-A0A7-66725EA6053D}"/>
    <hyperlink ref="C139" r:id="rId486" xr:uid="{18EC3322-C09F-426B-B95B-C9F3333F9923}"/>
    <hyperlink ref="C708" r:id="rId487" xr:uid="{20F0D919-1354-4CD3-9742-E92DAC9232BF}"/>
    <hyperlink ref="C523" r:id="rId488" xr:uid="{4A930A99-676E-456B-99FC-44D1A0F1E533}"/>
    <hyperlink ref="C766" r:id="rId489" xr:uid="{59C80DF4-EFF2-4280-B6C2-24F11FD7A90F}"/>
    <hyperlink ref="C773" r:id="rId490" xr:uid="{94438140-D728-4EC0-9981-10AC108BCF6D}"/>
    <hyperlink ref="C175" r:id="rId491" xr:uid="{75C046C3-DDF5-4E3F-8BCE-337D72AED6D7}"/>
    <hyperlink ref="C516" r:id="rId492" xr:uid="{A98E48BF-D1C7-44A7-99E9-9291D872D537}"/>
    <hyperlink ref="C499" r:id="rId493" xr:uid="{1D046F68-C4F9-40AB-AFA5-151CF051C4DD}"/>
    <hyperlink ref="C623" r:id="rId494" xr:uid="{FC7DB9F9-CBA4-4FDE-A082-0B4F3EB7A1DF}"/>
    <hyperlink ref="C807" r:id="rId495" xr:uid="{21E94833-FFDF-4ED9-9249-3A0E76A86AA7}"/>
    <hyperlink ref="C729" r:id="rId496" xr:uid="{4D38149A-2846-49EC-A729-49C20F53ABDF}"/>
    <hyperlink ref="C746" r:id="rId497" xr:uid="{2646A2E2-9655-4D71-BBF9-AD27EF081817}"/>
    <hyperlink ref="C583" r:id="rId498" xr:uid="{46D2F68B-27E4-4735-B68E-D98ECD940121}"/>
    <hyperlink ref="C733" r:id="rId499" xr:uid="{94A0106C-74C7-4E8F-AB61-64E21DFFDFDA}"/>
    <hyperlink ref="C767" r:id="rId500" xr:uid="{F73CC07C-FA70-4D82-8968-EC21B413FAB5}"/>
    <hyperlink ref="C792" r:id="rId501" xr:uid="{901497E3-B7D7-4BC4-B399-CAB3DFCBB8AD}"/>
    <hyperlink ref="C249" r:id="rId502" xr:uid="{6C3B7639-9102-45AC-BB80-F0714D017D94}"/>
    <hyperlink ref="C736" r:id="rId503" xr:uid="{4053452D-9A1D-4162-A196-9841A4181643}"/>
    <hyperlink ref="C802" r:id="rId504" xr:uid="{F01DF251-FDDA-4D5A-942B-9261C1A7D58D}"/>
    <hyperlink ref="C676" r:id="rId505" xr:uid="{DA64F445-75DB-4B5A-B6FA-8D463C8705E8}"/>
    <hyperlink ref="C811" r:id="rId506" xr:uid="{A8D16F12-189F-42B9-9485-74C028FB5CEB}"/>
    <hyperlink ref="C794" r:id="rId507" xr:uid="{12C83666-F924-4791-86F2-81222232565F}"/>
    <hyperlink ref="C528" r:id="rId508" xr:uid="{A9FFB1E0-70F2-4843-8574-CFD4D8ED58C4}"/>
    <hyperlink ref="C619" r:id="rId509" xr:uid="{25B5AB35-FC4E-43D0-BEEE-AD6505078F97}"/>
    <hyperlink ref="C382" r:id="rId510" xr:uid="{FA29B31D-4075-4BC8-B449-138037AD9911}"/>
    <hyperlink ref="C806" r:id="rId511" xr:uid="{EF048A32-578E-4C5E-AC1B-32B9D2151231}"/>
    <hyperlink ref="C250" r:id="rId512" xr:uid="{8D372A16-021C-4824-8CC3-39D80704840A}"/>
    <hyperlink ref="C304" r:id="rId513" xr:uid="{A8E194CA-B2CE-4C36-A43C-5ED76ADA6FDF}"/>
    <hyperlink ref="C745" r:id="rId514" xr:uid="{6B37462F-F90E-4AC8-BA9C-329AD01D7789}"/>
    <hyperlink ref="C23" r:id="rId515" xr:uid="{CDFE0E08-DB53-4DB8-B6F2-0269695C5D8B}"/>
    <hyperlink ref="C16" r:id="rId516" xr:uid="{3DE23462-A46B-4DEB-835C-941F4F315660}"/>
    <hyperlink ref="C809" r:id="rId517" xr:uid="{27F07392-D409-4416-BDFD-FCDCF0E705A6}"/>
    <hyperlink ref="C284" r:id="rId518" xr:uid="{B27F0DB0-2AB5-43AC-B4C0-F58C8D3B4603}"/>
    <hyperlink ref="C50" r:id="rId519" xr:uid="{E88F9F4F-A4FB-4437-9EDD-0E6318AF1FF2}"/>
    <hyperlink ref="C556" r:id="rId520" xr:uid="{94D3001B-A329-4B5C-9FE8-5C52EE1B6430}"/>
    <hyperlink ref="C221" r:id="rId521" xr:uid="{B2B43227-AC2F-48BF-85BB-4DD036091884}"/>
    <hyperlink ref="C134" r:id="rId522" xr:uid="{048B8766-FE9E-443E-A258-F4207DA90470}"/>
    <hyperlink ref="C192" r:id="rId523" xr:uid="{C85B9F38-4C57-4E18-B9E3-D19257F2856E}"/>
    <hyperlink ref="C266" r:id="rId524" xr:uid="{4A7FF644-8211-40FD-A04B-2D53D4E58507}"/>
    <hyperlink ref="C613" r:id="rId525" xr:uid="{F5B3F689-9B3A-4A1A-8303-17250F820517}"/>
  </hyperlinks>
  <pageMargins left="0.7" right="0.7" top="0.75" bottom="0.75" header="0.3" footer="0.3"/>
  <tableParts count="1">
    <tablePart r:id="rId5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031C-46DF-42D5-932D-0AAA066A658F}">
  <dimension ref="A1:AA817"/>
  <sheetViews>
    <sheetView showGridLines="0" zoomScale="90" zoomScaleNormal="90" workbookViewId="0"/>
  </sheetViews>
  <sheetFormatPr baseColWidth="10" defaultRowHeight="14.4" x14ac:dyDescent="0.3"/>
  <cols>
    <col min="1" max="1" width="20.109375" bestFit="1" customWidth="1"/>
    <col min="2" max="3" width="32.33203125" customWidth="1"/>
    <col min="4" max="4" width="22.77734375" bestFit="1" customWidth="1"/>
    <col min="5" max="5" width="18.21875" bestFit="1" customWidth="1"/>
    <col min="6" max="6" width="11.6640625" bestFit="1" customWidth="1"/>
    <col min="7" max="7" width="9.33203125" bestFit="1" customWidth="1"/>
    <col min="8" max="8" width="10.21875" bestFit="1" customWidth="1"/>
    <col min="9" max="9" width="11.33203125" bestFit="1" customWidth="1"/>
    <col min="10" max="10" width="12.6640625" bestFit="1" customWidth="1"/>
    <col min="11" max="11" width="9.44140625" bestFit="1" customWidth="1"/>
    <col min="12" max="13" width="17.109375" bestFit="1" customWidth="1"/>
    <col min="14" max="14" width="15.44140625" bestFit="1" customWidth="1"/>
    <col min="15" max="15" width="17.88671875" bestFit="1" customWidth="1"/>
    <col min="16" max="16" width="15.6640625" bestFit="1" customWidth="1"/>
    <col min="17" max="17" width="23" bestFit="1" customWidth="1"/>
    <col min="18" max="18" width="11.44140625" hidden="1" customWidth="1"/>
    <col min="19" max="19" width="14.109375" bestFit="1" customWidth="1"/>
    <col min="20" max="24" width="11" customWidth="1"/>
    <col min="25" max="25" width="14" hidden="1" customWidth="1"/>
    <col min="26" max="26" width="8.77734375" bestFit="1" customWidth="1"/>
  </cols>
  <sheetData>
    <row r="1" spans="1:27" ht="24.6" customHeight="1" x14ac:dyDescent="0.3">
      <c r="A1" s="35"/>
      <c r="B1" s="36"/>
      <c r="C1" s="36"/>
      <c r="D1" s="157" t="s">
        <v>2574</v>
      </c>
      <c r="E1" s="157"/>
      <c r="F1" s="157"/>
      <c r="G1" s="157"/>
      <c r="H1" s="157"/>
      <c r="I1" s="157"/>
      <c r="J1" s="157"/>
      <c r="K1" s="157"/>
      <c r="L1" s="157"/>
      <c r="M1" s="157"/>
      <c r="N1" s="168" t="s">
        <v>2698</v>
      </c>
      <c r="O1" s="168"/>
      <c r="P1" s="168"/>
      <c r="Q1" s="169"/>
      <c r="R1" s="23"/>
      <c r="S1" s="23"/>
      <c r="T1" s="23"/>
      <c r="U1" s="23"/>
      <c r="V1" s="23"/>
      <c r="W1" s="23"/>
      <c r="X1" s="23"/>
      <c r="Y1" s="19"/>
    </row>
    <row r="2" spans="1:27" ht="24.6" customHeight="1" x14ac:dyDescent="0.3">
      <c r="A2" s="31"/>
      <c r="B2" s="37"/>
      <c r="C2" s="37"/>
      <c r="D2" s="160"/>
      <c r="E2" s="160"/>
      <c r="F2" s="160"/>
      <c r="G2" s="160"/>
      <c r="H2" s="160"/>
      <c r="I2" s="160"/>
      <c r="J2" s="160"/>
      <c r="K2" s="160"/>
      <c r="L2" s="160"/>
      <c r="M2" s="160"/>
      <c r="N2" s="170"/>
      <c r="O2" s="170"/>
      <c r="P2" s="170"/>
      <c r="Q2" s="171"/>
      <c r="R2" s="24"/>
      <c r="S2" s="24"/>
      <c r="T2" s="24"/>
      <c r="U2" s="24"/>
      <c r="V2" s="24"/>
      <c r="W2" s="24"/>
      <c r="X2" s="24"/>
      <c r="Y2" s="20"/>
    </row>
    <row r="3" spans="1:27" ht="24.6" customHeight="1" x14ac:dyDescent="0.3">
      <c r="A3" s="38"/>
      <c r="B3" s="39"/>
      <c r="C3" s="39"/>
      <c r="D3" s="163" t="s">
        <v>2786</v>
      </c>
      <c r="E3" s="163"/>
      <c r="F3" s="163"/>
      <c r="G3" s="163"/>
      <c r="H3" s="163"/>
      <c r="I3" s="163"/>
      <c r="J3" s="163"/>
      <c r="K3" s="163"/>
      <c r="L3" s="163"/>
      <c r="M3" s="163"/>
      <c r="N3" s="170"/>
      <c r="O3" s="170"/>
      <c r="P3" s="170"/>
      <c r="Q3" s="171"/>
      <c r="R3" s="24"/>
      <c r="S3" s="24"/>
      <c r="T3" s="24"/>
      <c r="U3" s="24"/>
      <c r="V3" s="24"/>
      <c r="W3" s="24"/>
      <c r="X3" s="24"/>
      <c r="Y3" s="20"/>
    </row>
    <row r="4" spans="1:27" ht="24.6" customHeight="1" x14ac:dyDescent="0.3">
      <c r="A4" s="40"/>
      <c r="B4" s="41"/>
      <c r="C4" s="41"/>
      <c r="D4" s="163"/>
      <c r="E4" s="163"/>
      <c r="F4" s="163"/>
      <c r="G4" s="163"/>
      <c r="H4" s="163"/>
      <c r="I4" s="163"/>
      <c r="J4" s="163"/>
      <c r="K4" s="163"/>
      <c r="L4" s="163"/>
      <c r="M4" s="163"/>
      <c r="N4" s="170"/>
      <c r="O4" s="170"/>
      <c r="P4" s="170"/>
      <c r="Q4" s="171"/>
      <c r="R4" s="24"/>
      <c r="S4" s="24"/>
      <c r="T4" s="24"/>
      <c r="U4" s="24"/>
      <c r="V4" s="24"/>
      <c r="W4" s="24"/>
      <c r="X4" s="24"/>
      <c r="Y4" s="20"/>
    </row>
    <row r="5" spans="1:27" ht="31.8" customHeight="1" thickBot="1" x14ac:dyDescent="0.35">
      <c r="A5" s="42"/>
      <c r="B5" s="43"/>
      <c r="C5" s="43"/>
      <c r="D5" s="166"/>
      <c r="E5" s="166"/>
      <c r="F5" s="166"/>
      <c r="G5" s="166"/>
      <c r="H5" s="166"/>
      <c r="I5" s="166"/>
      <c r="J5" s="166"/>
      <c r="K5" s="166"/>
      <c r="L5" s="166"/>
      <c r="M5" s="166"/>
      <c r="N5" s="172"/>
      <c r="O5" s="172"/>
      <c r="P5" s="172"/>
      <c r="Q5" s="173"/>
      <c r="R5" s="25"/>
      <c r="S5" s="24"/>
      <c r="T5" s="24"/>
      <c r="U5" s="24"/>
      <c r="V5" s="24"/>
      <c r="W5" s="24"/>
      <c r="X5" s="24"/>
      <c r="Y5" s="21"/>
    </row>
    <row r="6" spans="1:27" s="26" customFormat="1" ht="24.6" customHeight="1" thickBot="1" x14ac:dyDescent="0.35">
      <c r="A6" s="174" t="s">
        <v>2602</v>
      </c>
      <c r="B6" s="175"/>
      <c r="C6" s="175"/>
      <c r="D6" s="175"/>
      <c r="E6" s="176"/>
      <c r="F6" s="174" t="s">
        <v>2603</v>
      </c>
      <c r="G6" s="175"/>
      <c r="H6" s="176"/>
      <c r="I6" s="177" t="s">
        <v>2625</v>
      </c>
      <c r="J6" s="178"/>
      <c r="K6" s="178"/>
      <c r="L6" s="178"/>
      <c r="M6" s="178"/>
      <c r="N6" s="178"/>
      <c r="O6" s="178"/>
      <c r="P6" s="178"/>
      <c r="Q6" s="179"/>
      <c r="R6" s="22"/>
      <c r="S6"/>
      <c r="T6"/>
      <c r="U6"/>
      <c r="V6"/>
      <c r="W6"/>
      <c r="X6"/>
      <c r="Y6"/>
      <c r="Z6"/>
      <c r="AA6"/>
    </row>
    <row r="7" spans="1:27" s="28" customFormat="1" x14ac:dyDescent="0.3">
      <c r="A7" s="28" t="s">
        <v>1949</v>
      </c>
      <c r="B7" s="28" t="s">
        <v>1944</v>
      </c>
      <c r="C7" s="28" t="s">
        <v>1945</v>
      </c>
      <c r="D7" s="28" t="s">
        <v>1</v>
      </c>
      <c r="E7" s="28" t="s">
        <v>2607</v>
      </c>
      <c r="F7" s="28" t="s">
        <v>1946</v>
      </c>
      <c r="G7" s="28" t="s">
        <v>1947</v>
      </c>
      <c r="H7" s="28" t="s">
        <v>1948</v>
      </c>
      <c r="I7" s="28" t="s">
        <v>2604</v>
      </c>
      <c r="J7" s="28" t="s">
        <v>3</v>
      </c>
      <c r="K7" s="28" t="s">
        <v>2605</v>
      </c>
      <c r="L7" s="28" t="s">
        <v>2584</v>
      </c>
      <c r="M7" s="28" t="s">
        <v>7</v>
      </c>
      <c r="N7" s="28" t="s">
        <v>2583</v>
      </c>
      <c r="O7" s="28" t="s">
        <v>6</v>
      </c>
      <c r="P7" s="28" t="s">
        <v>2606</v>
      </c>
      <c r="Q7" s="28" t="s">
        <v>2589</v>
      </c>
      <c r="R7" s="28" t="s">
        <v>2601</v>
      </c>
      <c r="S7" s="27"/>
      <c r="T7" s="27"/>
      <c r="U7" s="27"/>
      <c r="V7" s="27"/>
      <c r="W7" s="27"/>
      <c r="X7" s="27"/>
      <c r="Y7" s="27"/>
      <c r="Z7" s="27"/>
      <c r="AA7" s="27"/>
    </row>
    <row r="8" spans="1:27" x14ac:dyDescent="0.3">
      <c r="A8" t="s">
        <v>2929</v>
      </c>
      <c r="B8" t="s">
        <v>1569</v>
      </c>
      <c r="C8" t="s">
        <v>1570</v>
      </c>
      <c r="D8" t="s">
        <v>188</v>
      </c>
      <c r="E8">
        <v>0</v>
      </c>
      <c r="F8" s="16">
        <v>45108</v>
      </c>
      <c r="G8" t="s">
        <v>1859</v>
      </c>
      <c r="H8" s="17">
        <v>0.88680555555555551</v>
      </c>
      <c r="J8">
        <v>5288</v>
      </c>
      <c r="K8">
        <v>570</v>
      </c>
      <c r="L8">
        <v>60</v>
      </c>
      <c r="M8">
        <v>7</v>
      </c>
      <c r="N8">
        <v>57</v>
      </c>
      <c r="O8">
        <v>4</v>
      </c>
      <c r="P8">
        <v>694</v>
      </c>
      <c r="Q8" s="18">
        <v>0.131240544629349</v>
      </c>
      <c r="R8">
        <v>21</v>
      </c>
    </row>
    <row r="9" spans="1:27" x14ac:dyDescent="0.3">
      <c r="A9" t="s">
        <v>3154</v>
      </c>
      <c r="B9" t="s">
        <v>1571</v>
      </c>
      <c r="C9" t="s">
        <v>1572</v>
      </c>
      <c r="D9" t="s">
        <v>188</v>
      </c>
      <c r="E9">
        <v>0</v>
      </c>
      <c r="F9" s="16">
        <v>45109</v>
      </c>
      <c r="G9" t="s">
        <v>1864</v>
      </c>
      <c r="H9" s="17">
        <v>0.83194444444444449</v>
      </c>
      <c r="J9">
        <v>2210</v>
      </c>
      <c r="K9">
        <v>64</v>
      </c>
      <c r="L9">
        <v>3</v>
      </c>
      <c r="M9">
        <v>5</v>
      </c>
      <c r="N9">
        <v>6</v>
      </c>
      <c r="O9">
        <v>3</v>
      </c>
      <c r="P9">
        <v>78</v>
      </c>
      <c r="Q9" s="18">
        <v>3.5294117647058802E-2</v>
      </c>
      <c r="R9">
        <v>19</v>
      </c>
    </row>
    <row r="10" spans="1:27" x14ac:dyDescent="0.3">
      <c r="A10" t="s">
        <v>3158</v>
      </c>
      <c r="B10" t="s">
        <v>1539</v>
      </c>
      <c r="C10" t="s">
        <v>1540</v>
      </c>
      <c r="D10" t="s">
        <v>188</v>
      </c>
      <c r="E10">
        <v>0</v>
      </c>
      <c r="F10" s="16">
        <v>45110</v>
      </c>
      <c r="G10" t="s">
        <v>1858</v>
      </c>
      <c r="H10" s="17">
        <v>0.79791666666666672</v>
      </c>
      <c r="J10">
        <v>2152</v>
      </c>
      <c r="K10">
        <v>217</v>
      </c>
      <c r="L10">
        <v>4</v>
      </c>
      <c r="M10">
        <v>4</v>
      </c>
      <c r="N10">
        <v>5</v>
      </c>
      <c r="P10">
        <v>230</v>
      </c>
      <c r="Q10" s="18">
        <v>0.106877323420074</v>
      </c>
      <c r="R10">
        <v>19</v>
      </c>
    </row>
    <row r="11" spans="1:27" x14ac:dyDescent="0.3">
      <c r="A11" t="s">
        <v>2997</v>
      </c>
      <c r="B11" t="s">
        <v>1541</v>
      </c>
      <c r="C11" t="s">
        <v>1542</v>
      </c>
      <c r="D11" t="s">
        <v>187</v>
      </c>
      <c r="E11">
        <v>0</v>
      </c>
      <c r="F11" s="16">
        <v>45111</v>
      </c>
      <c r="G11" t="s">
        <v>1863</v>
      </c>
      <c r="H11" s="17">
        <v>0.45902777777777776</v>
      </c>
      <c r="J11">
        <v>3934</v>
      </c>
      <c r="K11">
        <v>447</v>
      </c>
      <c r="L11">
        <v>26</v>
      </c>
      <c r="M11">
        <v>5</v>
      </c>
      <c r="N11">
        <v>11</v>
      </c>
      <c r="O11">
        <v>2</v>
      </c>
      <c r="P11">
        <v>489</v>
      </c>
      <c r="Q11" s="18">
        <v>0.124300965937977</v>
      </c>
      <c r="R11">
        <v>11</v>
      </c>
    </row>
    <row r="12" spans="1:27" x14ac:dyDescent="0.3">
      <c r="A12" t="s">
        <v>3306</v>
      </c>
      <c r="B12" t="s">
        <v>1543</v>
      </c>
      <c r="C12" t="s">
        <v>1544</v>
      </c>
      <c r="D12" t="s">
        <v>188</v>
      </c>
      <c r="E12">
        <v>0</v>
      </c>
      <c r="F12" s="16">
        <v>45111</v>
      </c>
      <c r="G12" t="s">
        <v>1863</v>
      </c>
      <c r="H12" s="17">
        <v>0.81388888888888888</v>
      </c>
      <c r="J12">
        <v>716</v>
      </c>
      <c r="K12">
        <v>45</v>
      </c>
      <c r="L12">
        <v>1</v>
      </c>
      <c r="M12">
        <v>0</v>
      </c>
      <c r="N12">
        <v>0</v>
      </c>
      <c r="P12">
        <v>46</v>
      </c>
      <c r="Q12" s="18">
        <v>6.4245810055865896E-2</v>
      </c>
      <c r="R12">
        <v>19</v>
      </c>
    </row>
    <row r="13" spans="1:27" x14ac:dyDescent="0.3">
      <c r="A13" t="s">
        <v>2921</v>
      </c>
      <c r="B13" t="s">
        <v>1545</v>
      </c>
      <c r="C13" t="s">
        <v>1546</v>
      </c>
      <c r="D13" t="s">
        <v>188</v>
      </c>
      <c r="E13">
        <v>0</v>
      </c>
      <c r="F13" s="16">
        <v>45112</v>
      </c>
      <c r="G13" t="s">
        <v>1862</v>
      </c>
      <c r="H13" s="17">
        <v>0.44166666666666665</v>
      </c>
      <c r="J13">
        <v>5472</v>
      </c>
      <c r="K13">
        <v>661</v>
      </c>
      <c r="L13">
        <v>197</v>
      </c>
      <c r="M13">
        <v>2</v>
      </c>
      <c r="N13">
        <v>38</v>
      </c>
      <c r="O13">
        <v>22</v>
      </c>
      <c r="P13">
        <v>898</v>
      </c>
      <c r="Q13" s="18">
        <v>0.16410818713450301</v>
      </c>
      <c r="R13">
        <v>10</v>
      </c>
    </row>
    <row r="14" spans="1:27" x14ac:dyDescent="0.3">
      <c r="A14" t="s">
        <v>2953</v>
      </c>
      <c r="B14" t="s">
        <v>1547</v>
      </c>
      <c r="C14" t="s">
        <v>1548</v>
      </c>
      <c r="D14" t="s">
        <v>187</v>
      </c>
      <c r="E14">
        <v>0</v>
      </c>
      <c r="F14" s="16">
        <v>45112</v>
      </c>
      <c r="G14" t="s">
        <v>1862</v>
      </c>
      <c r="H14" s="17">
        <v>0.62916666666666665</v>
      </c>
      <c r="J14">
        <v>4806</v>
      </c>
      <c r="K14">
        <v>224</v>
      </c>
      <c r="L14">
        <v>20</v>
      </c>
      <c r="M14">
        <v>1</v>
      </c>
      <c r="N14">
        <v>10</v>
      </c>
      <c r="P14">
        <v>255</v>
      </c>
      <c r="Q14" s="18">
        <v>5.3058676654182298E-2</v>
      </c>
      <c r="R14">
        <v>15</v>
      </c>
    </row>
    <row r="15" spans="1:27" x14ac:dyDescent="0.3">
      <c r="A15" t="s">
        <v>3253</v>
      </c>
      <c r="B15" t="s">
        <v>1549</v>
      </c>
      <c r="C15" t="s">
        <v>1550</v>
      </c>
      <c r="D15" t="s">
        <v>188</v>
      </c>
      <c r="E15">
        <v>0</v>
      </c>
      <c r="F15" s="16">
        <v>45112</v>
      </c>
      <c r="G15" t="s">
        <v>1862</v>
      </c>
      <c r="H15" s="17">
        <v>0.87916666666666665</v>
      </c>
      <c r="J15">
        <v>1345</v>
      </c>
      <c r="K15">
        <v>96</v>
      </c>
      <c r="L15">
        <v>6</v>
      </c>
      <c r="M15">
        <v>1</v>
      </c>
      <c r="N15">
        <v>0</v>
      </c>
      <c r="O15">
        <v>1</v>
      </c>
      <c r="P15">
        <v>103</v>
      </c>
      <c r="Q15" s="18">
        <v>7.6579925650557601E-2</v>
      </c>
      <c r="R15">
        <v>21</v>
      </c>
    </row>
    <row r="16" spans="1:27" x14ac:dyDescent="0.3">
      <c r="A16" t="s">
        <v>2792</v>
      </c>
      <c r="B16" t="s">
        <v>1553</v>
      </c>
      <c r="C16" t="s">
        <v>1554</v>
      </c>
      <c r="D16" t="s">
        <v>189</v>
      </c>
      <c r="E16">
        <v>81</v>
      </c>
      <c r="F16" s="16">
        <v>45113</v>
      </c>
      <c r="G16" t="s">
        <v>1861</v>
      </c>
      <c r="H16" s="17">
        <v>0.46388888888888891</v>
      </c>
      <c r="J16">
        <v>46530</v>
      </c>
      <c r="K16">
        <v>2379</v>
      </c>
      <c r="L16">
        <v>348</v>
      </c>
      <c r="M16">
        <v>41</v>
      </c>
      <c r="N16">
        <v>82</v>
      </c>
      <c r="O16">
        <v>544</v>
      </c>
      <c r="P16">
        <v>2850</v>
      </c>
      <c r="Q16" s="18">
        <v>6.1250805931657E-2</v>
      </c>
      <c r="R16">
        <v>11</v>
      </c>
    </row>
    <row r="17" spans="1:18" x14ac:dyDescent="0.3">
      <c r="A17" t="s">
        <v>2794</v>
      </c>
      <c r="B17" t="s">
        <v>1551</v>
      </c>
      <c r="C17" t="s">
        <v>1552</v>
      </c>
      <c r="D17" t="s">
        <v>189</v>
      </c>
      <c r="E17">
        <v>88</v>
      </c>
      <c r="F17" s="16">
        <v>45113</v>
      </c>
      <c r="G17" t="s">
        <v>1861</v>
      </c>
      <c r="H17" s="17">
        <v>0.34930555555555554</v>
      </c>
      <c r="J17">
        <v>29040</v>
      </c>
      <c r="K17">
        <v>1167</v>
      </c>
      <c r="L17">
        <v>187</v>
      </c>
      <c r="M17">
        <v>15</v>
      </c>
      <c r="N17">
        <v>30</v>
      </c>
      <c r="O17">
        <v>162</v>
      </c>
      <c r="P17">
        <v>1399</v>
      </c>
      <c r="Q17" s="18">
        <v>4.81749311294766E-2</v>
      </c>
      <c r="R17">
        <v>8</v>
      </c>
    </row>
    <row r="18" spans="1:18" x14ac:dyDescent="0.3">
      <c r="A18" t="s">
        <v>2942</v>
      </c>
      <c r="B18" t="s">
        <v>1557</v>
      </c>
      <c r="C18" t="s">
        <v>1558</v>
      </c>
      <c r="D18" t="s">
        <v>188</v>
      </c>
      <c r="E18">
        <v>0</v>
      </c>
      <c r="F18" s="16">
        <v>45115</v>
      </c>
      <c r="G18" t="s">
        <v>1859</v>
      </c>
      <c r="H18" s="17">
        <v>0.83472222222222225</v>
      </c>
      <c r="J18">
        <v>5157</v>
      </c>
      <c r="K18">
        <v>527</v>
      </c>
      <c r="L18">
        <v>82</v>
      </c>
      <c r="M18">
        <v>2</v>
      </c>
      <c r="N18">
        <v>74</v>
      </c>
      <c r="O18">
        <v>1</v>
      </c>
      <c r="P18">
        <v>685</v>
      </c>
      <c r="Q18" s="18">
        <v>0.13282916424277699</v>
      </c>
      <c r="R18">
        <v>20</v>
      </c>
    </row>
    <row r="19" spans="1:18" x14ac:dyDescent="0.3">
      <c r="A19" t="s">
        <v>3309</v>
      </c>
      <c r="B19" t="s">
        <v>1555</v>
      </c>
      <c r="C19" t="s">
        <v>1556</v>
      </c>
      <c r="D19" t="s">
        <v>188</v>
      </c>
      <c r="E19">
        <v>0</v>
      </c>
      <c r="F19" s="16">
        <v>45115</v>
      </c>
      <c r="G19" t="s">
        <v>1859</v>
      </c>
      <c r="H19" s="17">
        <v>0.44583333333333336</v>
      </c>
      <c r="J19">
        <v>658</v>
      </c>
      <c r="K19">
        <v>33</v>
      </c>
      <c r="L19">
        <v>0</v>
      </c>
      <c r="M19">
        <v>0</v>
      </c>
      <c r="N19">
        <v>2</v>
      </c>
      <c r="P19">
        <v>35</v>
      </c>
      <c r="Q19" s="18">
        <v>5.31914893617021E-2</v>
      </c>
      <c r="R19">
        <v>10</v>
      </c>
    </row>
    <row r="20" spans="1:18" x14ac:dyDescent="0.3">
      <c r="A20" t="s">
        <v>2801</v>
      </c>
      <c r="B20" t="s">
        <v>1559</v>
      </c>
      <c r="C20" t="s">
        <v>1560</v>
      </c>
      <c r="D20" t="s">
        <v>189</v>
      </c>
      <c r="E20">
        <v>44</v>
      </c>
      <c r="F20" s="16">
        <v>45116</v>
      </c>
      <c r="G20" t="s">
        <v>1864</v>
      </c>
      <c r="H20" s="17">
        <v>0.51597222222222228</v>
      </c>
      <c r="J20">
        <v>13336</v>
      </c>
      <c r="K20">
        <v>726</v>
      </c>
      <c r="L20">
        <v>127</v>
      </c>
      <c r="M20">
        <v>7</v>
      </c>
      <c r="N20">
        <v>64</v>
      </c>
      <c r="O20">
        <v>29</v>
      </c>
      <c r="P20">
        <v>924</v>
      </c>
      <c r="Q20" s="18">
        <v>6.9286142771445694E-2</v>
      </c>
      <c r="R20">
        <v>12</v>
      </c>
    </row>
    <row r="21" spans="1:18" x14ac:dyDescent="0.3">
      <c r="A21" t="s">
        <v>3112</v>
      </c>
      <c r="B21" t="s">
        <v>1561</v>
      </c>
      <c r="C21" t="s">
        <v>1562</v>
      </c>
      <c r="D21" t="s">
        <v>188</v>
      </c>
      <c r="E21">
        <v>0</v>
      </c>
      <c r="F21" s="16">
        <v>45116</v>
      </c>
      <c r="G21" t="s">
        <v>1864</v>
      </c>
      <c r="H21" s="17">
        <v>0.83125000000000004</v>
      </c>
      <c r="J21">
        <v>2634</v>
      </c>
      <c r="K21">
        <v>185</v>
      </c>
      <c r="L21">
        <v>32</v>
      </c>
      <c r="M21">
        <v>13</v>
      </c>
      <c r="N21">
        <v>16</v>
      </c>
      <c r="O21">
        <v>2</v>
      </c>
      <c r="P21">
        <v>246</v>
      </c>
      <c r="Q21" s="18">
        <v>9.3394077448747198E-2</v>
      </c>
      <c r="R21">
        <v>19</v>
      </c>
    </row>
    <row r="22" spans="1:18" x14ac:dyDescent="0.3">
      <c r="A22" t="s">
        <v>2844</v>
      </c>
      <c r="B22" t="s">
        <v>1565</v>
      </c>
      <c r="C22" t="s">
        <v>1566</v>
      </c>
      <c r="D22" t="s">
        <v>187</v>
      </c>
      <c r="E22">
        <v>0</v>
      </c>
      <c r="F22" s="16">
        <v>45117</v>
      </c>
      <c r="G22" t="s">
        <v>1858</v>
      </c>
      <c r="H22" s="17">
        <v>0.87569444444444444</v>
      </c>
      <c r="J22">
        <v>7540</v>
      </c>
      <c r="K22">
        <v>103</v>
      </c>
      <c r="L22">
        <v>8</v>
      </c>
      <c r="M22">
        <v>249</v>
      </c>
      <c r="N22">
        <v>5</v>
      </c>
      <c r="O22">
        <v>30</v>
      </c>
      <c r="P22">
        <v>365</v>
      </c>
      <c r="Q22" s="18">
        <v>4.84084880636605E-2</v>
      </c>
      <c r="R22">
        <v>21</v>
      </c>
    </row>
    <row r="23" spans="1:18" x14ac:dyDescent="0.3">
      <c r="A23" t="s">
        <v>2902</v>
      </c>
      <c r="B23" t="s">
        <v>1563</v>
      </c>
      <c r="C23" t="s">
        <v>1564</v>
      </c>
      <c r="D23" t="s">
        <v>187</v>
      </c>
      <c r="E23">
        <v>0</v>
      </c>
      <c r="F23" s="16">
        <v>45117</v>
      </c>
      <c r="G23" t="s">
        <v>1858</v>
      </c>
      <c r="H23" s="17">
        <v>0.77708333333333335</v>
      </c>
      <c r="J23">
        <v>5822</v>
      </c>
      <c r="K23">
        <v>380</v>
      </c>
      <c r="L23">
        <v>12</v>
      </c>
      <c r="M23">
        <v>9</v>
      </c>
      <c r="N23">
        <v>13</v>
      </c>
      <c r="O23">
        <v>7</v>
      </c>
      <c r="P23">
        <v>414</v>
      </c>
      <c r="Q23" s="18">
        <v>7.1109584335280002E-2</v>
      </c>
      <c r="R23">
        <v>18</v>
      </c>
    </row>
    <row r="24" spans="1:18" x14ac:dyDescent="0.3">
      <c r="A24" t="s">
        <v>2882</v>
      </c>
      <c r="B24" t="s">
        <v>1567</v>
      </c>
      <c r="C24" t="s">
        <v>1568</v>
      </c>
      <c r="D24" t="s">
        <v>187</v>
      </c>
      <c r="E24">
        <v>0</v>
      </c>
      <c r="F24" s="16">
        <v>45118</v>
      </c>
      <c r="G24" t="s">
        <v>1863</v>
      </c>
      <c r="H24" s="17">
        <v>0.44305555555555554</v>
      </c>
      <c r="J24">
        <v>6310</v>
      </c>
      <c r="K24">
        <v>631</v>
      </c>
      <c r="L24">
        <v>45</v>
      </c>
      <c r="M24">
        <v>13</v>
      </c>
      <c r="N24">
        <v>24</v>
      </c>
      <c r="O24">
        <v>11</v>
      </c>
      <c r="P24">
        <v>713</v>
      </c>
      <c r="Q24" s="18">
        <v>0.11299524564183799</v>
      </c>
      <c r="R24">
        <v>10</v>
      </c>
    </row>
    <row r="25" spans="1:18" x14ac:dyDescent="0.3">
      <c r="A25" t="s">
        <v>3284</v>
      </c>
      <c r="B25" t="s">
        <v>1285</v>
      </c>
      <c r="C25" t="s">
        <v>1286</v>
      </c>
      <c r="D25" t="s">
        <v>187</v>
      </c>
      <c r="E25">
        <v>0</v>
      </c>
      <c r="F25" s="16">
        <v>45118</v>
      </c>
      <c r="G25" t="s">
        <v>1863</v>
      </c>
      <c r="H25" s="17">
        <v>0.76458333333333328</v>
      </c>
      <c r="J25">
        <v>1061</v>
      </c>
      <c r="K25">
        <v>49</v>
      </c>
      <c r="L25">
        <v>2</v>
      </c>
      <c r="M25">
        <v>2</v>
      </c>
      <c r="N25">
        <v>2</v>
      </c>
      <c r="P25">
        <v>55</v>
      </c>
      <c r="Q25" s="18">
        <v>5.1837888784165898E-2</v>
      </c>
      <c r="R25">
        <v>18</v>
      </c>
    </row>
    <row r="26" spans="1:18" x14ac:dyDescent="0.3">
      <c r="A26" t="s">
        <v>3198</v>
      </c>
      <c r="B26" t="s">
        <v>1531</v>
      </c>
      <c r="C26" t="s">
        <v>1532</v>
      </c>
      <c r="D26" t="s">
        <v>189</v>
      </c>
      <c r="E26">
        <v>32</v>
      </c>
      <c r="F26" s="16">
        <v>45119</v>
      </c>
      <c r="G26" t="s">
        <v>1862</v>
      </c>
      <c r="H26" s="17">
        <v>0.7944444444444444</v>
      </c>
      <c r="J26">
        <v>1823</v>
      </c>
      <c r="K26">
        <v>120</v>
      </c>
      <c r="L26">
        <v>5</v>
      </c>
      <c r="M26">
        <v>0</v>
      </c>
      <c r="N26">
        <v>4</v>
      </c>
      <c r="O26">
        <v>2</v>
      </c>
      <c r="P26">
        <v>129</v>
      </c>
      <c r="Q26" s="18">
        <v>7.0762479429511804E-2</v>
      </c>
      <c r="R26">
        <v>19</v>
      </c>
    </row>
    <row r="27" spans="1:18" x14ac:dyDescent="0.3">
      <c r="A27" t="s">
        <v>3311</v>
      </c>
      <c r="B27" t="s">
        <v>1533</v>
      </c>
      <c r="C27" t="s">
        <v>1534</v>
      </c>
      <c r="D27" t="s">
        <v>187</v>
      </c>
      <c r="E27">
        <v>0</v>
      </c>
      <c r="F27" s="16">
        <v>45119</v>
      </c>
      <c r="G27" t="s">
        <v>1862</v>
      </c>
      <c r="H27" s="17">
        <v>0.51527777777777772</v>
      </c>
      <c r="J27">
        <v>623</v>
      </c>
      <c r="K27">
        <v>18</v>
      </c>
      <c r="L27">
        <v>1</v>
      </c>
      <c r="M27">
        <v>0</v>
      </c>
      <c r="N27">
        <v>0</v>
      </c>
      <c r="P27">
        <v>19</v>
      </c>
      <c r="Q27" s="18">
        <v>3.04975922953451E-2</v>
      </c>
      <c r="R27">
        <v>12</v>
      </c>
    </row>
    <row r="28" spans="1:18" x14ac:dyDescent="0.3">
      <c r="A28" t="s">
        <v>3313</v>
      </c>
      <c r="B28" t="s">
        <v>1283</v>
      </c>
      <c r="C28" t="s">
        <v>1284</v>
      </c>
      <c r="D28" t="s">
        <v>187</v>
      </c>
      <c r="E28">
        <v>0</v>
      </c>
      <c r="F28" s="16">
        <v>45119</v>
      </c>
      <c r="G28" t="s">
        <v>1862</v>
      </c>
      <c r="H28" s="17">
        <v>0.45</v>
      </c>
      <c r="J28">
        <v>464</v>
      </c>
      <c r="K28">
        <v>47</v>
      </c>
      <c r="L28">
        <v>1</v>
      </c>
      <c r="M28">
        <v>0</v>
      </c>
      <c r="N28">
        <v>1</v>
      </c>
      <c r="P28">
        <v>49</v>
      </c>
      <c r="Q28" s="18">
        <v>0.105603448275862</v>
      </c>
      <c r="R28">
        <v>10</v>
      </c>
    </row>
    <row r="29" spans="1:18" x14ac:dyDescent="0.3">
      <c r="A29" t="s">
        <v>2920</v>
      </c>
      <c r="B29" t="s">
        <v>1525</v>
      </c>
      <c r="C29" t="s">
        <v>1526</v>
      </c>
      <c r="D29" t="s">
        <v>188</v>
      </c>
      <c r="E29">
        <v>0</v>
      </c>
      <c r="F29" s="16">
        <v>45120</v>
      </c>
      <c r="G29" t="s">
        <v>1861</v>
      </c>
      <c r="H29" s="17">
        <v>0.87291666666666667</v>
      </c>
      <c r="J29">
        <v>5509</v>
      </c>
      <c r="K29">
        <v>391</v>
      </c>
      <c r="L29">
        <v>115</v>
      </c>
      <c r="M29">
        <v>25</v>
      </c>
      <c r="N29">
        <v>20</v>
      </c>
      <c r="O29">
        <v>4</v>
      </c>
      <c r="P29">
        <v>551</v>
      </c>
      <c r="Q29" s="18">
        <v>0.100018152114721</v>
      </c>
      <c r="R29">
        <v>20</v>
      </c>
    </row>
    <row r="30" spans="1:18" x14ac:dyDescent="0.3">
      <c r="A30" t="s">
        <v>3247</v>
      </c>
      <c r="B30" t="s">
        <v>1527</v>
      </c>
      <c r="C30" t="s">
        <v>1528</v>
      </c>
      <c r="D30" t="s">
        <v>187</v>
      </c>
      <c r="E30">
        <v>0</v>
      </c>
      <c r="F30" s="16">
        <v>45120</v>
      </c>
      <c r="G30" t="s">
        <v>1861</v>
      </c>
      <c r="H30" s="17">
        <v>0.61111111111111116</v>
      </c>
      <c r="J30">
        <v>1408</v>
      </c>
      <c r="K30">
        <v>111</v>
      </c>
      <c r="L30">
        <v>9</v>
      </c>
      <c r="M30">
        <v>1</v>
      </c>
      <c r="N30">
        <v>7</v>
      </c>
      <c r="O30">
        <v>7</v>
      </c>
      <c r="P30">
        <v>128</v>
      </c>
      <c r="Q30" s="18">
        <v>9.0909090909090898E-2</v>
      </c>
      <c r="R30">
        <v>14</v>
      </c>
    </row>
    <row r="31" spans="1:18" x14ac:dyDescent="0.3">
      <c r="A31" t="s">
        <v>3302</v>
      </c>
      <c r="B31" t="s">
        <v>1529</v>
      </c>
      <c r="C31" t="s">
        <v>1530</v>
      </c>
      <c r="D31" t="s">
        <v>187</v>
      </c>
      <c r="E31">
        <v>0</v>
      </c>
      <c r="F31" s="16">
        <v>45120</v>
      </c>
      <c r="G31" t="s">
        <v>1861</v>
      </c>
      <c r="H31" s="17">
        <v>0.45624999999999999</v>
      </c>
      <c r="J31">
        <v>736</v>
      </c>
      <c r="K31">
        <v>45</v>
      </c>
      <c r="L31">
        <v>15</v>
      </c>
      <c r="M31">
        <v>1</v>
      </c>
      <c r="N31">
        <v>2</v>
      </c>
      <c r="P31">
        <v>63</v>
      </c>
      <c r="Q31" s="18">
        <v>8.5597826086956499E-2</v>
      </c>
      <c r="R31">
        <v>10</v>
      </c>
    </row>
    <row r="32" spans="1:18" x14ac:dyDescent="0.3">
      <c r="A32" t="s">
        <v>3294</v>
      </c>
      <c r="B32" t="s">
        <v>1523</v>
      </c>
      <c r="C32" t="s">
        <v>1524</v>
      </c>
      <c r="D32" t="s">
        <v>187</v>
      </c>
      <c r="E32">
        <v>0</v>
      </c>
      <c r="F32" s="16">
        <v>45121</v>
      </c>
      <c r="G32" t="s">
        <v>1860</v>
      </c>
      <c r="H32" s="17">
        <v>0.83750000000000002</v>
      </c>
      <c r="J32">
        <v>956</v>
      </c>
      <c r="K32">
        <v>22</v>
      </c>
      <c r="L32">
        <v>4</v>
      </c>
      <c r="M32">
        <v>0</v>
      </c>
      <c r="N32">
        <v>4</v>
      </c>
      <c r="P32">
        <v>30</v>
      </c>
      <c r="Q32" s="18">
        <v>3.1380753138075299E-2</v>
      </c>
      <c r="R32">
        <v>20</v>
      </c>
    </row>
    <row r="33" spans="1:18" x14ac:dyDescent="0.3">
      <c r="A33" t="s">
        <v>3271</v>
      </c>
      <c r="B33" t="s">
        <v>1521</v>
      </c>
      <c r="C33" t="s">
        <v>1522</v>
      </c>
      <c r="D33" t="s">
        <v>188</v>
      </c>
      <c r="E33">
        <v>0</v>
      </c>
      <c r="F33" s="16">
        <v>45122</v>
      </c>
      <c r="G33" t="s">
        <v>1859</v>
      </c>
      <c r="H33" s="17">
        <v>0.9145833333333333</v>
      </c>
      <c r="J33">
        <v>1185</v>
      </c>
      <c r="K33">
        <v>87</v>
      </c>
      <c r="L33">
        <v>1</v>
      </c>
      <c r="M33">
        <v>0</v>
      </c>
      <c r="N33">
        <v>1</v>
      </c>
      <c r="P33">
        <v>89</v>
      </c>
      <c r="Q33" s="18">
        <v>7.5105485232067504E-2</v>
      </c>
      <c r="R33">
        <v>21</v>
      </c>
    </row>
    <row r="34" spans="1:18" x14ac:dyDescent="0.3">
      <c r="A34" t="s">
        <v>3245</v>
      </c>
      <c r="B34" t="s">
        <v>1519</v>
      </c>
      <c r="C34" t="s">
        <v>1520</v>
      </c>
      <c r="D34" t="s">
        <v>188</v>
      </c>
      <c r="E34">
        <v>0</v>
      </c>
      <c r="F34" s="16">
        <v>45123</v>
      </c>
      <c r="G34" t="s">
        <v>1864</v>
      </c>
      <c r="H34" s="17">
        <v>0.87847222222222221</v>
      </c>
      <c r="J34">
        <v>1436</v>
      </c>
      <c r="K34">
        <v>39</v>
      </c>
      <c r="L34">
        <v>14</v>
      </c>
      <c r="M34">
        <v>4</v>
      </c>
      <c r="N34">
        <v>3</v>
      </c>
      <c r="P34">
        <v>60</v>
      </c>
      <c r="Q34" s="18">
        <v>4.17827298050139E-2</v>
      </c>
      <c r="R34">
        <v>21</v>
      </c>
    </row>
    <row r="35" spans="1:18" x14ac:dyDescent="0.3">
      <c r="A35" t="s">
        <v>3132</v>
      </c>
      <c r="B35" t="s">
        <v>1517</v>
      </c>
      <c r="C35" t="s">
        <v>1518</v>
      </c>
      <c r="D35" t="s">
        <v>187</v>
      </c>
      <c r="E35">
        <v>0</v>
      </c>
      <c r="F35" s="16">
        <v>45124</v>
      </c>
      <c r="G35" t="s">
        <v>1858</v>
      </c>
      <c r="H35" s="17">
        <v>0.7680555555555556</v>
      </c>
      <c r="J35">
        <v>2421</v>
      </c>
      <c r="K35">
        <v>107</v>
      </c>
      <c r="L35">
        <v>16</v>
      </c>
      <c r="M35">
        <v>1</v>
      </c>
      <c r="N35">
        <v>18</v>
      </c>
      <c r="P35">
        <v>142</v>
      </c>
      <c r="Q35" s="18">
        <v>5.8653448988021502E-2</v>
      </c>
      <c r="R35">
        <v>18</v>
      </c>
    </row>
    <row r="36" spans="1:18" x14ac:dyDescent="0.3">
      <c r="A36" t="s">
        <v>3242</v>
      </c>
      <c r="B36" t="s">
        <v>1513</v>
      </c>
      <c r="C36" t="s">
        <v>1514</v>
      </c>
      <c r="D36" t="s">
        <v>187</v>
      </c>
      <c r="E36">
        <v>0</v>
      </c>
      <c r="F36" s="16">
        <v>45125</v>
      </c>
      <c r="G36" t="s">
        <v>1863</v>
      </c>
      <c r="H36" s="17">
        <v>0.79861111111111116</v>
      </c>
      <c r="J36">
        <v>1510</v>
      </c>
      <c r="K36">
        <v>28</v>
      </c>
      <c r="L36">
        <v>4</v>
      </c>
      <c r="M36">
        <v>0</v>
      </c>
      <c r="N36">
        <v>1</v>
      </c>
      <c r="O36">
        <v>1</v>
      </c>
      <c r="P36">
        <v>33</v>
      </c>
      <c r="Q36" s="18">
        <v>2.1854304635761601E-2</v>
      </c>
      <c r="R36">
        <v>19</v>
      </c>
    </row>
    <row r="37" spans="1:18" x14ac:dyDescent="0.3">
      <c r="A37" t="s">
        <v>3254</v>
      </c>
      <c r="B37" t="s">
        <v>1515</v>
      </c>
      <c r="C37" t="s">
        <v>1516</v>
      </c>
      <c r="D37" t="s">
        <v>187</v>
      </c>
      <c r="E37">
        <v>0</v>
      </c>
      <c r="F37" s="16">
        <v>45125</v>
      </c>
      <c r="G37" t="s">
        <v>1863</v>
      </c>
      <c r="H37" s="17">
        <v>0.41875000000000001</v>
      </c>
      <c r="J37">
        <v>1343</v>
      </c>
      <c r="K37">
        <v>85</v>
      </c>
      <c r="L37">
        <v>12</v>
      </c>
      <c r="M37">
        <v>3</v>
      </c>
      <c r="N37">
        <v>5</v>
      </c>
      <c r="P37">
        <v>105</v>
      </c>
      <c r="Q37" s="18">
        <v>7.8183172002978404E-2</v>
      </c>
      <c r="R37">
        <v>10</v>
      </c>
    </row>
    <row r="38" spans="1:18" x14ac:dyDescent="0.3">
      <c r="A38" t="s">
        <v>3307</v>
      </c>
      <c r="B38" t="s">
        <v>1511</v>
      </c>
      <c r="C38" t="s">
        <v>1512</v>
      </c>
      <c r="D38" t="s">
        <v>187</v>
      </c>
      <c r="E38">
        <v>0</v>
      </c>
      <c r="F38" s="16">
        <v>45126</v>
      </c>
      <c r="G38" t="s">
        <v>1862</v>
      </c>
      <c r="H38" s="17">
        <v>0.82361111111111107</v>
      </c>
      <c r="J38">
        <v>697</v>
      </c>
      <c r="K38">
        <v>31</v>
      </c>
      <c r="L38">
        <v>2</v>
      </c>
      <c r="M38">
        <v>0</v>
      </c>
      <c r="N38">
        <v>1</v>
      </c>
      <c r="P38">
        <v>34</v>
      </c>
      <c r="Q38" s="18">
        <v>4.8780487804878002E-2</v>
      </c>
      <c r="R38">
        <v>19</v>
      </c>
    </row>
    <row r="39" spans="1:18" x14ac:dyDescent="0.3">
      <c r="A39" t="s">
        <v>3161</v>
      </c>
      <c r="B39" t="s">
        <v>1509</v>
      </c>
      <c r="C39" t="s">
        <v>1510</v>
      </c>
      <c r="D39" t="s">
        <v>188</v>
      </c>
      <c r="E39">
        <v>0</v>
      </c>
      <c r="F39" s="16">
        <v>45127</v>
      </c>
      <c r="G39" t="s">
        <v>1861</v>
      </c>
      <c r="H39" s="17">
        <v>0.80694444444444446</v>
      </c>
      <c r="J39">
        <v>2124</v>
      </c>
      <c r="K39">
        <v>164</v>
      </c>
      <c r="L39">
        <v>27</v>
      </c>
      <c r="M39">
        <v>2</v>
      </c>
      <c r="N39">
        <v>7</v>
      </c>
      <c r="O39">
        <v>1</v>
      </c>
      <c r="P39">
        <v>200</v>
      </c>
      <c r="Q39" s="18">
        <v>9.4161958568738199E-2</v>
      </c>
      <c r="R39">
        <v>19</v>
      </c>
    </row>
    <row r="40" spans="1:18" x14ac:dyDescent="0.3">
      <c r="A40" t="s">
        <v>3074</v>
      </c>
      <c r="B40" t="s">
        <v>1507</v>
      </c>
      <c r="C40" t="s">
        <v>1508</v>
      </c>
      <c r="D40" t="s">
        <v>187</v>
      </c>
      <c r="E40">
        <v>0</v>
      </c>
      <c r="F40" s="16">
        <v>45128</v>
      </c>
      <c r="G40" t="s">
        <v>1860</v>
      </c>
      <c r="H40" s="17">
        <v>0.45208333333333334</v>
      </c>
      <c r="J40">
        <v>2993</v>
      </c>
      <c r="K40">
        <v>147</v>
      </c>
      <c r="L40">
        <v>26</v>
      </c>
      <c r="M40">
        <v>6</v>
      </c>
      <c r="N40">
        <v>6</v>
      </c>
      <c r="O40">
        <v>3</v>
      </c>
      <c r="P40">
        <v>185</v>
      </c>
      <c r="Q40" s="18">
        <v>6.18108920815236E-2</v>
      </c>
      <c r="R40">
        <v>10</v>
      </c>
    </row>
    <row r="41" spans="1:18" x14ac:dyDescent="0.3">
      <c r="A41" t="s">
        <v>3085</v>
      </c>
      <c r="B41" t="s">
        <v>1505</v>
      </c>
      <c r="C41" t="s">
        <v>1506</v>
      </c>
      <c r="D41" t="s">
        <v>188</v>
      </c>
      <c r="E41">
        <v>0</v>
      </c>
      <c r="F41" s="16">
        <v>45129</v>
      </c>
      <c r="G41" t="s">
        <v>1859</v>
      </c>
      <c r="H41" s="17">
        <v>0.81319444444444444</v>
      </c>
      <c r="J41">
        <v>2921</v>
      </c>
      <c r="K41">
        <v>290</v>
      </c>
      <c r="L41">
        <v>8</v>
      </c>
      <c r="M41">
        <v>1</v>
      </c>
      <c r="N41">
        <v>12</v>
      </c>
      <c r="O41">
        <v>5</v>
      </c>
      <c r="P41">
        <v>311</v>
      </c>
      <c r="Q41" s="18">
        <v>0.106470386853817</v>
      </c>
      <c r="R41">
        <v>19</v>
      </c>
    </row>
    <row r="42" spans="1:18" x14ac:dyDescent="0.3">
      <c r="A42" t="s">
        <v>2870</v>
      </c>
      <c r="B42" t="s">
        <v>1503</v>
      </c>
      <c r="C42" t="s">
        <v>1504</v>
      </c>
      <c r="D42" t="s">
        <v>187</v>
      </c>
      <c r="E42">
        <v>0</v>
      </c>
      <c r="F42" s="16">
        <v>45131</v>
      </c>
      <c r="G42" t="s">
        <v>1858</v>
      </c>
      <c r="H42" s="17">
        <v>0.75416666666666665</v>
      </c>
      <c r="J42">
        <v>6547</v>
      </c>
      <c r="K42">
        <v>480</v>
      </c>
      <c r="L42">
        <v>70</v>
      </c>
      <c r="M42">
        <v>31</v>
      </c>
      <c r="N42">
        <v>27</v>
      </c>
      <c r="O42">
        <v>1</v>
      </c>
      <c r="P42">
        <v>608</v>
      </c>
      <c r="Q42" s="18">
        <v>9.2866961967313297E-2</v>
      </c>
      <c r="R42">
        <v>18</v>
      </c>
    </row>
    <row r="43" spans="1:18" x14ac:dyDescent="0.3">
      <c r="A43" t="s">
        <v>3088</v>
      </c>
      <c r="B43" t="s">
        <v>1497</v>
      </c>
      <c r="C43" t="s">
        <v>1498</v>
      </c>
      <c r="D43" t="s">
        <v>188</v>
      </c>
      <c r="E43">
        <v>0</v>
      </c>
      <c r="F43" s="16">
        <v>45132</v>
      </c>
      <c r="G43" t="s">
        <v>1863</v>
      </c>
      <c r="H43" s="17">
        <v>0.81319444444444444</v>
      </c>
      <c r="J43">
        <v>2863</v>
      </c>
      <c r="K43">
        <v>213</v>
      </c>
      <c r="L43">
        <v>19</v>
      </c>
      <c r="M43">
        <v>4</v>
      </c>
      <c r="N43">
        <v>7</v>
      </c>
      <c r="O43">
        <v>1</v>
      </c>
      <c r="P43">
        <v>243</v>
      </c>
      <c r="Q43" s="18">
        <v>8.4876004191407603E-2</v>
      </c>
      <c r="R43">
        <v>19</v>
      </c>
    </row>
    <row r="44" spans="1:18" x14ac:dyDescent="0.3">
      <c r="A44" t="s">
        <v>3270</v>
      </c>
      <c r="B44" t="s">
        <v>1499</v>
      </c>
      <c r="C44" t="s">
        <v>1500</v>
      </c>
      <c r="D44" t="s">
        <v>189</v>
      </c>
      <c r="E44">
        <v>38</v>
      </c>
      <c r="F44" s="16">
        <v>45132</v>
      </c>
      <c r="G44" t="s">
        <v>1863</v>
      </c>
      <c r="H44" s="17">
        <v>0.63194444444444442</v>
      </c>
      <c r="J44">
        <v>1196</v>
      </c>
      <c r="K44">
        <v>79</v>
      </c>
      <c r="L44">
        <v>16</v>
      </c>
      <c r="M44">
        <v>1</v>
      </c>
      <c r="N44">
        <v>1</v>
      </c>
      <c r="P44">
        <v>97</v>
      </c>
      <c r="Q44" s="18">
        <v>8.1103678929765902E-2</v>
      </c>
      <c r="R44">
        <v>15</v>
      </c>
    </row>
    <row r="45" spans="1:18" x14ac:dyDescent="0.3">
      <c r="A45" t="s">
        <v>3277</v>
      </c>
      <c r="B45" t="s">
        <v>1501</v>
      </c>
      <c r="C45" t="s">
        <v>1502</v>
      </c>
      <c r="D45" t="s">
        <v>187</v>
      </c>
      <c r="E45">
        <v>0</v>
      </c>
      <c r="F45" s="16">
        <v>45132</v>
      </c>
      <c r="G45" t="s">
        <v>1863</v>
      </c>
      <c r="H45" s="17">
        <v>0.44513888888888886</v>
      </c>
      <c r="J45">
        <v>1134</v>
      </c>
      <c r="K45">
        <v>66</v>
      </c>
      <c r="L45">
        <v>7</v>
      </c>
      <c r="M45">
        <v>1</v>
      </c>
      <c r="N45">
        <v>0</v>
      </c>
      <c r="P45">
        <v>74</v>
      </c>
      <c r="Q45" s="18">
        <v>6.5255731922398599E-2</v>
      </c>
      <c r="R45">
        <v>10</v>
      </c>
    </row>
    <row r="46" spans="1:18" x14ac:dyDescent="0.3">
      <c r="A46" t="s">
        <v>3222</v>
      </c>
      <c r="B46" t="s">
        <v>1495</v>
      </c>
      <c r="C46" t="s">
        <v>1496</v>
      </c>
      <c r="D46" t="s">
        <v>187</v>
      </c>
      <c r="E46">
        <v>0</v>
      </c>
      <c r="F46" s="16">
        <v>45133</v>
      </c>
      <c r="G46" t="s">
        <v>1862</v>
      </c>
      <c r="H46" s="17">
        <v>0.48888888888888887</v>
      </c>
      <c r="J46">
        <v>1652</v>
      </c>
      <c r="K46">
        <v>134</v>
      </c>
      <c r="L46">
        <v>3</v>
      </c>
      <c r="M46">
        <v>0</v>
      </c>
      <c r="N46">
        <v>1</v>
      </c>
      <c r="O46">
        <v>1</v>
      </c>
      <c r="P46">
        <v>138</v>
      </c>
      <c r="Q46" s="18">
        <v>8.3535108958837798E-2</v>
      </c>
      <c r="R46">
        <v>11</v>
      </c>
    </row>
    <row r="47" spans="1:18" x14ac:dyDescent="0.3">
      <c r="A47" t="s">
        <v>3296</v>
      </c>
      <c r="B47" t="s">
        <v>1535</v>
      </c>
      <c r="C47" t="s">
        <v>1536</v>
      </c>
      <c r="D47" t="s">
        <v>187</v>
      </c>
      <c r="E47">
        <v>0</v>
      </c>
      <c r="F47" s="16">
        <v>45133</v>
      </c>
      <c r="G47" t="s">
        <v>1862</v>
      </c>
      <c r="H47" s="17">
        <v>0.85624999999999996</v>
      </c>
      <c r="J47">
        <v>889</v>
      </c>
      <c r="K47">
        <v>19</v>
      </c>
      <c r="L47">
        <v>1</v>
      </c>
      <c r="M47">
        <v>0</v>
      </c>
      <c r="N47">
        <v>2</v>
      </c>
      <c r="P47">
        <v>22</v>
      </c>
      <c r="Q47" s="18">
        <v>2.4746906636670399E-2</v>
      </c>
      <c r="R47">
        <v>20</v>
      </c>
    </row>
    <row r="48" spans="1:18" x14ac:dyDescent="0.3">
      <c r="A48" t="s">
        <v>2849</v>
      </c>
      <c r="B48" t="s">
        <v>1493</v>
      </c>
      <c r="C48" t="s">
        <v>1494</v>
      </c>
      <c r="D48" t="s">
        <v>187</v>
      </c>
      <c r="E48">
        <v>0</v>
      </c>
      <c r="F48" s="16">
        <v>45134</v>
      </c>
      <c r="G48" t="s">
        <v>1861</v>
      </c>
      <c r="H48" s="17">
        <v>0.35902777777777778</v>
      </c>
      <c r="J48">
        <v>7397</v>
      </c>
      <c r="K48">
        <v>739</v>
      </c>
      <c r="L48">
        <v>150</v>
      </c>
      <c r="M48">
        <v>11</v>
      </c>
      <c r="N48">
        <v>31</v>
      </c>
      <c r="O48">
        <v>33</v>
      </c>
      <c r="P48">
        <v>931</v>
      </c>
      <c r="Q48" s="18">
        <v>0.12586183587941099</v>
      </c>
      <c r="R48">
        <v>8</v>
      </c>
    </row>
    <row r="49" spans="1:18" x14ac:dyDescent="0.3">
      <c r="A49" t="s">
        <v>3144</v>
      </c>
      <c r="B49" t="s">
        <v>1491</v>
      </c>
      <c r="C49" t="s">
        <v>1492</v>
      </c>
      <c r="D49" t="s">
        <v>188</v>
      </c>
      <c r="E49">
        <v>0</v>
      </c>
      <c r="F49" s="16">
        <v>45134</v>
      </c>
      <c r="G49" t="s">
        <v>1861</v>
      </c>
      <c r="H49" s="17">
        <v>0.7993055555555556</v>
      </c>
      <c r="J49">
        <v>2307</v>
      </c>
      <c r="K49">
        <v>61</v>
      </c>
      <c r="L49">
        <v>7</v>
      </c>
      <c r="M49">
        <v>0</v>
      </c>
      <c r="N49">
        <v>2</v>
      </c>
      <c r="P49">
        <v>70</v>
      </c>
      <c r="Q49" s="18">
        <v>3.03424360641526E-2</v>
      </c>
      <c r="R49">
        <v>19</v>
      </c>
    </row>
    <row r="50" spans="1:18" x14ac:dyDescent="0.3">
      <c r="A50" t="s">
        <v>3224</v>
      </c>
      <c r="B50" t="s">
        <v>1489</v>
      </c>
      <c r="C50" t="s">
        <v>1490</v>
      </c>
      <c r="D50" t="s">
        <v>187</v>
      </c>
      <c r="E50">
        <v>0</v>
      </c>
      <c r="F50" s="16">
        <v>45135</v>
      </c>
      <c r="G50" t="s">
        <v>1860</v>
      </c>
      <c r="H50" s="17">
        <v>0.6069444444444444</v>
      </c>
      <c r="J50">
        <v>1639</v>
      </c>
      <c r="K50">
        <v>173</v>
      </c>
      <c r="L50">
        <v>11</v>
      </c>
      <c r="M50">
        <v>0</v>
      </c>
      <c r="N50">
        <v>0</v>
      </c>
      <c r="O50">
        <v>1</v>
      </c>
      <c r="P50">
        <v>184</v>
      </c>
      <c r="Q50" s="18">
        <v>0.112263575350824</v>
      </c>
      <c r="R50">
        <v>14</v>
      </c>
    </row>
    <row r="51" spans="1:18" x14ac:dyDescent="0.3">
      <c r="A51" t="s">
        <v>3295</v>
      </c>
      <c r="B51" t="s">
        <v>1487</v>
      </c>
      <c r="C51" t="s">
        <v>1488</v>
      </c>
      <c r="D51" t="s">
        <v>187</v>
      </c>
      <c r="E51">
        <v>0</v>
      </c>
      <c r="F51" s="16">
        <v>45135</v>
      </c>
      <c r="G51" t="s">
        <v>1860</v>
      </c>
      <c r="H51" s="17">
        <v>0.86458333333333337</v>
      </c>
      <c r="J51">
        <v>934</v>
      </c>
      <c r="K51">
        <v>23</v>
      </c>
      <c r="L51">
        <v>2</v>
      </c>
      <c r="M51">
        <v>0</v>
      </c>
      <c r="N51">
        <v>4</v>
      </c>
      <c r="P51">
        <v>29</v>
      </c>
      <c r="Q51" s="18">
        <v>3.1049250535331901E-2</v>
      </c>
      <c r="R51">
        <v>20</v>
      </c>
    </row>
    <row r="52" spans="1:18" x14ac:dyDescent="0.3">
      <c r="A52" t="s">
        <v>3131</v>
      </c>
      <c r="B52" t="s">
        <v>1485</v>
      </c>
      <c r="C52" t="s">
        <v>1486</v>
      </c>
      <c r="D52" t="s">
        <v>188</v>
      </c>
      <c r="E52">
        <v>0</v>
      </c>
      <c r="F52" s="16">
        <v>45136</v>
      </c>
      <c r="G52" t="s">
        <v>1859</v>
      </c>
      <c r="H52" s="17">
        <v>0.46041666666666664</v>
      </c>
      <c r="J52">
        <v>2424</v>
      </c>
      <c r="K52">
        <v>291</v>
      </c>
      <c r="L52">
        <v>33</v>
      </c>
      <c r="M52">
        <v>3</v>
      </c>
      <c r="N52">
        <v>19</v>
      </c>
      <c r="O52">
        <v>3</v>
      </c>
      <c r="P52">
        <v>346</v>
      </c>
      <c r="Q52" s="18">
        <v>0.142739273927393</v>
      </c>
      <c r="R52">
        <v>11</v>
      </c>
    </row>
    <row r="53" spans="1:18" x14ac:dyDescent="0.3">
      <c r="A53" t="s">
        <v>3013</v>
      </c>
      <c r="B53" t="s">
        <v>1481</v>
      </c>
      <c r="C53" t="s">
        <v>1482</v>
      </c>
      <c r="D53" t="s">
        <v>187</v>
      </c>
      <c r="E53">
        <v>0</v>
      </c>
      <c r="F53" s="16">
        <v>45138</v>
      </c>
      <c r="G53" t="s">
        <v>1858</v>
      </c>
      <c r="H53" s="17">
        <v>0.81319444444444444</v>
      </c>
      <c r="J53">
        <v>3739</v>
      </c>
      <c r="K53">
        <v>124</v>
      </c>
      <c r="L53">
        <v>17</v>
      </c>
      <c r="M53">
        <v>0</v>
      </c>
      <c r="N53">
        <v>5</v>
      </c>
      <c r="O53">
        <v>2</v>
      </c>
      <c r="P53">
        <v>146</v>
      </c>
      <c r="Q53" s="18">
        <v>3.9047873763038199E-2</v>
      </c>
      <c r="R53">
        <v>19</v>
      </c>
    </row>
    <row r="54" spans="1:18" x14ac:dyDescent="0.3">
      <c r="A54" t="s">
        <v>3155</v>
      </c>
      <c r="B54" t="s">
        <v>1483</v>
      </c>
      <c r="C54" t="s">
        <v>1484</v>
      </c>
      <c r="D54" t="s">
        <v>187</v>
      </c>
      <c r="E54">
        <v>0</v>
      </c>
      <c r="F54" s="16">
        <v>45138</v>
      </c>
      <c r="G54" t="s">
        <v>1858</v>
      </c>
      <c r="H54" s="17">
        <v>0.44583333333333336</v>
      </c>
      <c r="J54">
        <v>2190</v>
      </c>
      <c r="K54">
        <v>134</v>
      </c>
      <c r="L54">
        <v>14</v>
      </c>
      <c r="M54">
        <v>2</v>
      </c>
      <c r="N54">
        <v>1</v>
      </c>
      <c r="P54">
        <v>151</v>
      </c>
      <c r="Q54" s="18">
        <v>6.8949771689497702E-2</v>
      </c>
      <c r="R54">
        <v>10</v>
      </c>
    </row>
    <row r="55" spans="1:18" x14ac:dyDescent="0.3">
      <c r="A55" t="s">
        <v>3162</v>
      </c>
      <c r="B55" t="s">
        <v>1477</v>
      </c>
      <c r="C55" t="s">
        <v>1478</v>
      </c>
      <c r="D55" t="s">
        <v>187</v>
      </c>
      <c r="E55">
        <v>0</v>
      </c>
      <c r="F55" s="16">
        <v>45139</v>
      </c>
      <c r="G55" t="s">
        <v>1863</v>
      </c>
      <c r="H55" s="17">
        <v>0.82291666666666663</v>
      </c>
      <c r="J55">
        <v>2118</v>
      </c>
      <c r="K55">
        <v>118</v>
      </c>
      <c r="L55">
        <v>18</v>
      </c>
      <c r="M55">
        <v>0</v>
      </c>
      <c r="N55">
        <v>13</v>
      </c>
      <c r="O55">
        <v>1</v>
      </c>
      <c r="P55">
        <v>149</v>
      </c>
      <c r="Q55" s="18">
        <v>7.0349386213408902E-2</v>
      </c>
      <c r="R55">
        <v>19</v>
      </c>
    </row>
    <row r="56" spans="1:18" x14ac:dyDescent="0.3">
      <c r="A56" t="s">
        <v>3305</v>
      </c>
      <c r="B56" t="s">
        <v>1479</v>
      </c>
      <c r="C56" t="s">
        <v>1480</v>
      </c>
      <c r="D56" t="s">
        <v>188</v>
      </c>
      <c r="E56">
        <v>0</v>
      </c>
      <c r="F56" s="16">
        <v>45139</v>
      </c>
      <c r="G56" t="s">
        <v>1863</v>
      </c>
      <c r="H56" s="17">
        <v>0.4284722222222222</v>
      </c>
      <c r="J56">
        <v>716</v>
      </c>
      <c r="K56">
        <v>80</v>
      </c>
      <c r="L56">
        <v>1</v>
      </c>
      <c r="M56">
        <v>0</v>
      </c>
      <c r="N56">
        <v>1</v>
      </c>
      <c r="O56">
        <v>1</v>
      </c>
      <c r="P56">
        <v>82</v>
      </c>
      <c r="Q56" s="18">
        <v>0.114525139664804</v>
      </c>
      <c r="R56">
        <v>10</v>
      </c>
    </row>
    <row r="57" spans="1:18" x14ac:dyDescent="0.3">
      <c r="A57" t="s">
        <v>2998</v>
      </c>
      <c r="B57" t="s">
        <v>1475</v>
      </c>
      <c r="C57" t="s">
        <v>1476</v>
      </c>
      <c r="D57" t="s">
        <v>187</v>
      </c>
      <c r="E57">
        <v>0</v>
      </c>
      <c r="F57" s="16">
        <v>45140</v>
      </c>
      <c r="G57" t="s">
        <v>1862</v>
      </c>
      <c r="H57" s="17">
        <v>0.4465277777777778</v>
      </c>
      <c r="J57">
        <v>3920</v>
      </c>
      <c r="K57">
        <v>247</v>
      </c>
      <c r="L57">
        <v>26</v>
      </c>
      <c r="M57">
        <v>2</v>
      </c>
      <c r="N57">
        <v>14</v>
      </c>
      <c r="O57">
        <v>1</v>
      </c>
      <c r="P57">
        <v>289</v>
      </c>
      <c r="Q57" s="18">
        <v>7.3724489795918405E-2</v>
      </c>
      <c r="R57">
        <v>10</v>
      </c>
    </row>
    <row r="58" spans="1:18" x14ac:dyDescent="0.3">
      <c r="A58" t="s">
        <v>3029</v>
      </c>
      <c r="B58" t="s">
        <v>1473</v>
      </c>
      <c r="C58" t="s">
        <v>1474</v>
      </c>
      <c r="D58" t="s">
        <v>187</v>
      </c>
      <c r="E58">
        <v>0</v>
      </c>
      <c r="F58" s="16">
        <v>45140</v>
      </c>
      <c r="G58" t="s">
        <v>1862</v>
      </c>
      <c r="H58" s="17">
        <v>0.80208333333333337</v>
      </c>
      <c r="J58">
        <v>3499</v>
      </c>
      <c r="K58">
        <v>96</v>
      </c>
      <c r="L58">
        <v>11</v>
      </c>
      <c r="M58">
        <v>23</v>
      </c>
      <c r="N58">
        <v>9</v>
      </c>
      <c r="P58">
        <v>139</v>
      </c>
      <c r="Q58" s="18">
        <v>3.97256358959703E-2</v>
      </c>
      <c r="R58">
        <v>19</v>
      </c>
    </row>
    <row r="59" spans="1:18" x14ac:dyDescent="0.3">
      <c r="A59" t="s">
        <v>2895</v>
      </c>
      <c r="B59" t="s">
        <v>1471</v>
      </c>
      <c r="C59" t="s">
        <v>1472</v>
      </c>
      <c r="D59" t="s">
        <v>187</v>
      </c>
      <c r="E59">
        <v>0</v>
      </c>
      <c r="F59" s="16">
        <v>45141</v>
      </c>
      <c r="G59" t="s">
        <v>1861</v>
      </c>
      <c r="H59" s="17">
        <v>0.47013888888888888</v>
      </c>
      <c r="J59">
        <v>5955</v>
      </c>
      <c r="K59">
        <v>534</v>
      </c>
      <c r="L59">
        <v>53</v>
      </c>
      <c r="M59">
        <v>9</v>
      </c>
      <c r="N59">
        <v>18</v>
      </c>
      <c r="O59">
        <v>7</v>
      </c>
      <c r="P59">
        <v>614</v>
      </c>
      <c r="Q59" s="18">
        <v>0.10310663308144399</v>
      </c>
      <c r="R59">
        <v>11</v>
      </c>
    </row>
    <row r="60" spans="1:18" x14ac:dyDescent="0.3">
      <c r="A60" t="s">
        <v>3043</v>
      </c>
      <c r="B60" t="s">
        <v>1469</v>
      </c>
      <c r="C60" t="s">
        <v>1470</v>
      </c>
      <c r="D60" t="s">
        <v>187</v>
      </c>
      <c r="E60">
        <v>0</v>
      </c>
      <c r="F60" s="16">
        <v>45141</v>
      </c>
      <c r="G60" t="s">
        <v>1861</v>
      </c>
      <c r="H60" s="17">
        <v>0.8</v>
      </c>
      <c r="J60">
        <v>3360</v>
      </c>
      <c r="K60">
        <v>177</v>
      </c>
      <c r="L60">
        <v>22</v>
      </c>
      <c r="M60">
        <v>1</v>
      </c>
      <c r="N60">
        <v>14</v>
      </c>
      <c r="O60">
        <v>7</v>
      </c>
      <c r="P60">
        <v>214</v>
      </c>
      <c r="Q60" s="18">
        <v>6.36904761904762E-2</v>
      </c>
      <c r="R60">
        <v>19</v>
      </c>
    </row>
    <row r="61" spans="1:18" x14ac:dyDescent="0.3">
      <c r="A61" t="s">
        <v>2883</v>
      </c>
      <c r="B61" t="s">
        <v>1467</v>
      </c>
      <c r="C61" t="s">
        <v>1468</v>
      </c>
      <c r="D61" t="s">
        <v>187</v>
      </c>
      <c r="E61">
        <v>0</v>
      </c>
      <c r="F61" s="16">
        <v>45142</v>
      </c>
      <c r="G61" t="s">
        <v>1860</v>
      </c>
      <c r="H61" s="17">
        <v>0.39652777777777776</v>
      </c>
      <c r="J61">
        <v>6260</v>
      </c>
      <c r="K61">
        <v>429</v>
      </c>
      <c r="L61">
        <v>98</v>
      </c>
      <c r="M61">
        <v>17</v>
      </c>
      <c r="N61">
        <v>18</v>
      </c>
      <c r="O61">
        <v>6</v>
      </c>
      <c r="P61">
        <v>562</v>
      </c>
      <c r="Q61" s="18">
        <v>8.9776357827476005E-2</v>
      </c>
      <c r="R61">
        <v>9</v>
      </c>
    </row>
    <row r="62" spans="1:18" x14ac:dyDescent="0.3">
      <c r="A62" t="s">
        <v>3134</v>
      </c>
      <c r="B62" t="s">
        <v>1465</v>
      </c>
      <c r="C62" t="s">
        <v>1466</v>
      </c>
      <c r="D62" t="s">
        <v>187</v>
      </c>
      <c r="E62">
        <v>0</v>
      </c>
      <c r="F62" s="16">
        <v>45142</v>
      </c>
      <c r="G62" t="s">
        <v>1860</v>
      </c>
      <c r="H62" s="17">
        <v>0.80486111111111114</v>
      </c>
      <c r="J62">
        <v>2398</v>
      </c>
      <c r="K62">
        <v>96</v>
      </c>
      <c r="L62">
        <v>5</v>
      </c>
      <c r="M62">
        <v>0</v>
      </c>
      <c r="N62">
        <v>4</v>
      </c>
      <c r="O62">
        <v>1</v>
      </c>
      <c r="P62">
        <v>105</v>
      </c>
      <c r="Q62" s="18">
        <v>4.3786488740617198E-2</v>
      </c>
      <c r="R62">
        <v>19</v>
      </c>
    </row>
    <row r="63" spans="1:18" x14ac:dyDescent="0.3">
      <c r="A63" t="s">
        <v>3168</v>
      </c>
      <c r="B63" t="s">
        <v>1463</v>
      </c>
      <c r="C63" t="s">
        <v>1464</v>
      </c>
      <c r="D63" t="s">
        <v>187</v>
      </c>
      <c r="E63">
        <v>0</v>
      </c>
      <c r="F63" s="16">
        <v>45145</v>
      </c>
      <c r="G63" t="s">
        <v>1858</v>
      </c>
      <c r="H63" s="17">
        <v>0.40138888888888891</v>
      </c>
      <c r="J63">
        <v>2063</v>
      </c>
      <c r="K63">
        <v>168</v>
      </c>
      <c r="L63">
        <v>22</v>
      </c>
      <c r="M63">
        <v>0</v>
      </c>
      <c r="N63">
        <v>6</v>
      </c>
      <c r="O63">
        <v>1</v>
      </c>
      <c r="P63">
        <v>196</v>
      </c>
      <c r="Q63" s="18">
        <v>9.5007270964614601E-2</v>
      </c>
      <c r="R63">
        <v>9</v>
      </c>
    </row>
    <row r="64" spans="1:18" x14ac:dyDescent="0.3">
      <c r="A64" t="s">
        <v>3226</v>
      </c>
      <c r="B64" t="s">
        <v>1461</v>
      </c>
      <c r="C64" t="s">
        <v>1462</v>
      </c>
      <c r="D64" t="s">
        <v>187</v>
      </c>
      <c r="E64">
        <v>0</v>
      </c>
      <c r="F64" s="16">
        <v>45145</v>
      </c>
      <c r="G64" t="s">
        <v>1858</v>
      </c>
      <c r="H64" s="17">
        <v>0.81458333333333333</v>
      </c>
      <c r="J64">
        <v>1632</v>
      </c>
      <c r="K64">
        <v>45</v>
      </c>
      <c r="L64">
        <v>24</v>
      </c>
      <c r="M64">
        <v>1</v>
      </c>
      <c r="N64">
        <v>10</v>
      </c>
      <c r="P64">
        <v>80</v>
      </c>
      <c r="Q64" s="18">
        <v>4.9019607843137303E-2</v>
      </c>
      <c r="R64">
        <v>19</v>
      </c>
    </row>
    <row r="65" spans="1:18" x14ac:dyDescent="0.3">
      <c r="A65" t="s">
        <v>2889</v>
      </c>
      <c r="B65" t="s">
        <v>1459</v>
      </c>
      <c r="C65" t="s">
        <v>1460</v>
      </c>
      <c r="D65" t="s">
        <v>187</v>
      </c>
      <c r="E65">
        <v>0</v>
      </c>
      <c r="F65" s="16">
        <v>45146</v>
      </c>
      <c r="G65" t="s">
        <v>1863</v>
      </c>
      <c r="H65" s="17">
        <v>0.43680555555555556</v>
      </c>
      <c r="J65">
        <v>6087</v>
      </c>
      <c r="K65">
        <v>723</v>
      </c>
      <c r="L65">
        <v>36</v>
      </c>
      <c r="M65">
        <v>18</v>
      </c>
      <c r="N65">
        <v>4</v>
      </c>
      <c r="O65">
        <v>5</v>
      </c>
      <c r="P65">
        <v>781</v>
      </c>
      <c r="Q65" s="18">
        <v>0.128306226384097</v>
      </c>
      <c r="R65">
        <v>10</v>
      </c>
    </row>
    <row r="66" spans="1:18" x14ac:dyDescent="0.3">
      <c r="A66" t="s">
        <v>2979</v>
      </c>
      <c r="B66" t="s">
        <v>1457</v>
      </c>
      <c r="C66" t="s">
        <v>1458</v>
      </c>
      <c r="D66" t="s">
        <v>187</v>
      </c>
      <c r="E66">
        <v>0</v>
      </c>
      <c r="F66" s="16">
        <v>45146</v>
      </c>
      <c r="G66" t="s">
        <v>1863</v>
      </c>
      <c r="H66" s="17">
        <v>0.80208333333333337</v>
      </c>
      <c r="J66">
        <v>4315</v>
      </c>
      <c r="K66">
        <v>133</v>
      </c>
      <c r="L66">
        <v>1</v>
      </c>
      <c r="M66">
        <v>0</v>
      </c>
      <c r="N66">
        <v>8</v>
      </c>
      <c r="O66">
        <v>12</v>
      </c>
      <c r="P66">
        <v>142</v>
      </c>
      <c r="Q66" s="18">
        <v>3.29084588644264E-2</v>
      </c>
      <c r="R66">
        <v>19</v>
      </c>
    </row>
    <row r="67" spans="1:18" x14ac:dyDescent="0.3">
      <c r="A67" t="s">
        <v>3276</v>
      </c>
      <c r="B67" t="s">
        <v>1455</v>
      </c>
      <c r="C67" t="s">
        <v>1456</v>
      </c>
      <c r="D67" t="s">
        <v>187</v>
      </c>
      <c r="E67">
        <v>0</v>
      </c>
      <c r="F67" s="16">
        <v>45147</v>
      </c>
      <c r="G67" t="s">
        <v>1862</v>
      </c>
      <c r="H67" s="17">
        <v>0.43055555555555558</v>
      </c>
      <c r="J67">
        <v>1136</v>
      </c>
      <c r="K67">
        <v>54</v>
      </c>
      <c r="L67">
        <v>0</v>
      </c>
      <c r="M67">
        <v>0</v>
      </c>
      <c r="N67">
        <v>1</v>
      </c>
      <c r="P67">
        <v>55</v>
      </c>
      <c r="Q67" s="18">
        <v>4.8415492957746498E-2</v>
      </c>
      <c r="R67">
        <v>10</v>
      </c>
    </row>
    <row r="68" spans="1:18" x14ac:dyDescent="0.3">
      <c r="A68" t="s">
        <v>2836</v>
      </c>
      <c r="B68" t="s">
        <v>1453</v>
      </c>
      <c r="C68" t="s">
        <v>1454</v>
      </c>
      <c r="D68" t="s">
        <v>187</v>
      </c>
      <c r="E68">
        <v>0</v>
      </c>
      <c r="F68" s="16">
        <v>45148</v>
      </c>
      <c r="G68" t="s">
        <v>1861</v>
      </c>
      <c r="H68" s="17">
        <v>0.44513888888888886</v>
      </c>
      <c r="J68">
        <v>7779</v>
      </c>
      <c r="K68">
        <v>458</v>
      </c>
      <c r="L68">
        <v>290</v>
      </c>
      <c r="M68">
        <v>63</v>
      </c>
      <c r="N68">
        <v>39</v>
      </c>
      <c r="O68">
        <v>4</v>
      </c>
      <c r="P68">
        <v>850</v>
      </c>
      <c r="Q68" s="18">
        <v>0.109268543514591</v>
      </c>
      <c r="R68">
        <v>10</v>
      </c>
    </row>
    <row r="69" spans="1:18" x14ac:dyDescent="0.3">
      <c r="A69" t="s">
        <v>3293</v>
      </c>
      <c r="B69" t="s">
        <v>1451</v>
      </c>
      <c r="C69" t="s">
        <v>1452</v>
      </c>
      <c r="D69" t="s">
        <v>188</v>
      </c>
      <c r="E69">
        <v>0</v>
      </c>
      <c r="F69" s="16">
        <v>45148</v>
      </c>
      <c r="G69" t="s">
        <v>1861</v>
      </c>
      <c r="H69" s="17">
        <v>0.81041666666666667</v>
      </c>
      <c r="J69">
        <v>964</v>
      </c>
      <c r="K69">
        <v>49</v>
      </c>
      <c r="L69">
        <v>2</v>
      </c>
      <c r="M69">
        <v>1</v>
      </c>
      <c r="N69">
        <v>3</v>
      </c>
      <c r="P69">
        <v>55</v>
      </c>
      <c r="Q69" s="18">
        <v>5.7053941908713698E-2</v>
      </c>
      <c r="R69">
        <v>19</v>
      </c>
    </row>
    <row r="70" spans="1:18" x14ac:dyDescent="0.3">
      <c r="A70" t="s">
        <v>3015</v>
      </c>
      <c r="B70" t="s">
        <v>1445</v>
      </c>
      <c r="C70" t="s">
        <v>1446</v>
      </c>
      <c r="D70" t="s">
        <v>188</v>
      </c>
      <c r="E70">
        <v>0</v>
      </c>
      <c r="F70" s="16">
        <v>45149</v>
      </c>
      <c r="G70" t="s">
        <v>1860</v>
      </c>
      <c r="H70" s="17">
        <v>0.84861111111111109</v>
      </c>
      <c r="J70">
        <v>3660</v>
      </c>
      <c r="K70">
        <v>305</v>
      </c>
      <c r="L70">
        <v>41</v>
      </c>
      <c r="M70">
        <v>4</v>
      </c>
      <c r="N70">
        <v>17</v>
      </c>
      <c r="O70">
        <v>1</v>
      </c>
      <c r="P70">
        <v>367</v>
      </c>
      <c r="Q70" s="18">
        <v>0.100273224043716</v>
      </c>
      <c r="R70">
        <v>20</v>
      </c>
    </row>
    <row r="71" spans="1:18" x14ac:dyDescent="0.3">
      <c r="A71" t="s">
        <v>3221</v>
      </c>
      <c r="B71" t="s">
        <v>1449</v>
      </c>
      <c r="C71" t="s">
        <v>1450</v>
      </c>
      <c r="D71" t="s">
        <v>187</v>
      </c>
      <c r="E71">
        <v>0</v>
      </c>
      <c r="F71" s="16">
        <v>45149</v>
      </c>
      <c r="G71" t="s">
        <v>1860</v>
      </c>
      <c r="H71" s="17">
        <v>0.47430555555555554</v>
      </c>
      <c r="J71">
        <v>1655</v>
      </c>
      <c r="K71">
        <v>72</v>
      </c>
      <c r="L71">
        <v>4</v>
      </c>
      <c r="M71">
        <v>2</v>
      </c>
      <c r="N71">
        <v>1</v>
      </c>
      <c r="P71">
        <v>79</v>
      </c>
      <c r="Q71" s="18">
        <v>4.7734138972809703E-2</v>
      </c>
      <c r="R71">
        <v>11</v>
      </c>
    </row>
    <row r="72" spans="1:18" x14ac:dyDescent="0.3">
      <c r="A72" t="s">
        <v>3250</v>
      </c>
      <c r="B72" t="s">
        <v>1447</v>
      </c>
      <c r="C72" t="s">
        <v>1448</v>
      </c>
      <c r="D72" t="s">
        <v>189</v>
      </c>
      <c r="E72">
        <v>28</v>
      </c>
      <c r="F72" s="16">
        <v>45149</v>
      </c>
      <c r="G72" t="s">
        <v>1860</v>
      </c>
      <c r="H72" s="17">
        <v>0.61250000000000004</v>
      </c>
      <c r="J72">
        <v>1394</v>
      </c>
      <c r="K72">
        <v>101</v>
      </c>
      <c r="L72">
        <v>0</v>
      </c>
      <c r="M72">
        <v>0</v>
      </c>
      <c r="N72">
        <v>2</v>
      </c>
      <c r="P72">
        <v>103</v>
      </c>
      <c r="Q72" s="18">
        <v>7.3888091822094701E-2</v>
      </c>
      <c r="R72">
        <v>14</v>
      </c>
    </row>
    <row r="73" spans="1:18" x14ac:dyDescent="0.3">
      <c r="A73" t="s">
        <v>3105</v>
      </c>
      <c r="B73" t="s">
        <v>1443</v>
      </c>
      <c r="C73" t="s">
        <v>1444</v>
      </c>
      <c r="D73" t="s">
        <v>187</v>
      </c>
      <c r="E73">
        <v>0</v>
      </c>
      <c r="F73" s="16">
        <v>45150</v>
      </c>
      <c r="G73" t="s">
        <v>1859</v>
      </c>
      <c r="H73" s="17">
        <v>0.46597222222222223</v>
      </c>
      <c r="J73">
        <v>2738</v>
      </c>
      <c r="K73">
        <v>133</v>
      </c>
      <c r="L73">
        <v>16</v>
      </c>
      <c r="M73">
        <v>0</v>
      </c>
      <c r="N73">
        <v>3</v>
      </c>
      <c r="P73">
        <v>152</v>
      </c>
      <c r="Q73" s="18">
        <v>5.5514974433893402E-2</v>
      </c>
      <c r="R73">
        <v>11</v>
      </c>
    </row>
    <row r="74" spans="1:18" x14ac:dyDescent="0.3">
      <c r="A74" t="s">
        <v>2827</v>
      </c>
      <c r="B74" t="s">
        <v>1439</v>
      </c>
      <c r="C74" t="s">
        <v>1440</v>
      </c>
      <c r="D74" t="s">
        <v>187</v>
      </c>
      <c r="E74">
        <v>0</v>
      </c>
      <c r="F74" s="16">
        <v>45152</v>
      </c>
      <c r="G74" t="s">
        <v>1858</v>
      </c>
      <c r="H74" s="17">
        <v>0.84097222222222223</v>
      </c>
      <c r="J74">
        <v>8537</v>
      </c>
      <c r="K74">
        <v>594</v>
      </c>
      <c r="L74">
        <v>250</v>
      </c>
      <c r="M74">
        <v>34</v>
      </c>
      <c r="N74">
        <v>125</v>
      </c>
      <c r="O74">
        <v>16</v>
      </c>
      <c r="P74">
        <v>1003</v>
      </c>
      <c r="Q74" s="18">
        <v>0.117488579126157</v>
      </c>
      <c r="R74">
        <v>20</v>
      </c>
    </row>
    <row r="75" spans="1:18" x14ac:dyDescent="0.3">
      <c r="A75" t="s">
        <v>3042</v>
      </c>
      <c r="B75" t="s">
        <v>1441</v>
      </c>
      <c r="C75" t="s">
        <v>1442</v>
      </c>
      <c r="D75" t="s">
        <v>188</v>
      </c>
      <c r="E75">
        <v>0</v>
      </c>
      <c r="F75" s="16">
        <v>45152</v>
      </c>
      <c r="G75" t="s">
        <v>1858</v>
      </c>
      <c r="H75" s="17">
        <v>0.51388888888888884</v>
      </c>
      <c r="J75">
        <v>3370</v>
      </c>
      <c r="K75">
        <v>208</v>
      </c>
      <c r="L75">
        <v>23</v>
      </c>
      <c r="M75">
        <v>4</v>
      </c>
      <c r="N75">
        <v>7</v>
      </c>
      <c r="O75">
        <v>1</v>
      </c>
      <c r="P75">
        <v>242</v>
      </c>
      <c r="Q75" s="18">
        <v>7.1810089020771503E-2</v>
      </c>
      <c r="R75">
        <v>12</v>
      </c>
    </row>
    <row r="76" spans="1:18" x14ac:dyDescent="0.3">
      <c r="A76" t="s">
        <v>3136</v>
      </c>
      <c r="B76" t="s">
        <v>1435</v>
      </c>
      <c r="C76" t="s">
        <v>1436</v>
      </c>
      <c r="D76" t="s">
        <v>188</v>
      </c>
      <c r="E76">
        <v>0</v>
      </c>
      <c r="F76" s="16">
        <v>45153</v>
      </c>
      <c r="G76" t="s">
        <v>1863</v>
      </c>
      <c r="H76" s="17">
        <v>0.82638888888888884</v>
      </c>
      <c r="J76">
        <v>2379</v>
      </c>
      <c r="K76">
        <v>224</v>
      </c>
      <c r="L76">
        <v>14</v>
      </c>
      <c r="M76">
        <v>4</v>
      </c>
      <c r="N76">
        <v>1</v>
      </c>
      <c r="O76">
        <v>2</v>
      </c>
      <c r="P76">
        <v>243</v>
      </c>
      <c r="Q76" s="18">
        <v>0.102143757881463</v>
      </c>
      <c r="R76">
        <v>19</v>
      </c>
    </row>
    <row r="77" spans="1:18" x14ac:dyDescent="0.3">
      <c r="A77" t="s">
        <v>3299</v>
      </c>
      <c r="B77" t="s">
        <v>1437</v>
      </c>
      <c r="C77" t="s">
        <v>1438</v>
      </c>
      <c r="D77" t="s">
        <v>187</v>
      </c>
      <c r="E77">
        <v>0</v>
      </c>
      <c r="F77" s="16">
        <v>45153</v>
      </c>
      <c r="G77" t="s">
        <v>1863</v>
      </c>
      <c r="H77" s="17">
        <v>0.43194444444444446</v>
      </c>
      <c r="J77">
        <v>789</v>
      </c>
      <c r="K77">
        <v>25</v>
      </c>
      <c r="L77">
        <v>0</v>
      </c>
      <c r="M77">
        <v>0</v>
      </c>
      <c r="N77">
        <v>0</v>
      </c>
      <c r="P77">
        <v>25</v>
      </c>
      <c r="Q77" s="18">
        <v>3.1685678073510803E-2</v>
      </c>
      <c r="R77">
        <v>10</v>
      </c>
    </row>
    <row r="78" spans="1:18" x14ac:dyDescent="0.3">
      <c r="A78" t="s">
        <v>3028</v>
      </c>
      <c r="B78" t="s">
        <v>1431</v>
      </c>
      <c r="C78" t="s">
        <v>1432</v>
      </c>
      <c r="D78" t="s">
        <v>188</v>
      </c>
      <c r="E78">
        <v>0</v>
      </c>
      <c r="F78" s="16">
        <v>45154</v>
      </c>
      <c r="G78" t="s">
        <v>1862</v>
      </c>
      <c r="H78" s="17">
        <v>0.80625000000000002</v>
      </c>
      <c r="J78">
        <v>3504</v>
      </c>
      <c r="K78">
        <v>215</v>
      </c>
      <c r="L78">
        <v>10</v>
      </c>
      <c r="M78">
        <v>0</v>
      </c>
      <c r="N78">
        <v>7</v>
      </c>
      <c r="O78">
        <v>3</v>
      </c>
      <c r="P78">
        <v>232</v>
      </c>
      <c r="Q78" s="18">
        <v>6.6210045662100397E-2</v>
      </c>
      <c r="R78">
        <v>19</v>
      </c>
    </row>
    <row r="79" spans="1:18" x14ac:dyDescent="0.3">
      <c r="A79" t="s">
        <v>3292</v>
      </c>
      <c r="B79" t="s">
        <v>1433</v>
      </c>
      <c r="C79" t="s">
        <v>1434</v>
      </c>
      <c r="D79" t="s">
        <v>187</v>
      </c>
      <c r="E79">
        <v>0</v>
      </c>
      <c r="F79" s="16">
        <v>45154</v>
      </c>
      <c r="G79" t="s">
        <v>1862</v>
      </c>
      <c r="H79" s="17">
        <v>0.43958333333333333</v>
      </c>
      <c r="J79">
        <v>974</v>
      </c>
      <c r="K79">
        <v>56</v>
      </c>
      <c r="L79">
        <v>3</v>
      </c>
      <c r="M79">
        <v>0</v>
      </c>
      <c r="N79">
        <v>4</v>
      </c>
      <c r="O79">
        <v>1</v>
      </c>
      <c r="P79">
        <v>63</v>
      </c>
      <c r="Q79" s="18">
        <v>6.4681724845995894E-2</v>
      </c>
      <c r="R79">
        <v>10</v>
      </c>
    </row>
    <row r="80" spans="1:18" x14ac:dyDescent="0.3">
      <c r="A80" t="s">
        <v>3027</v>
      </c>
      <c r="B80" t="s">
        <v>1427</v>
      </c>
      <c r="C80" t="s">
        <v>1428</v>
      </c>
      <c r="D80" t="s">
        <v>188</v>
      </c>
      <c r="E80">
        <v>0</v>
      </c>
      <c r="F80" s="16">
        <v>45155</v>
      </c>
      <c r="G80" t="s">
        <v>1861</v>
      </c>
      <c r="H80" s="17">
        <v>0.81527777777777777</v>
      </c>
      <c r="J80">
        <v>3521</v>
      </c>
      <c r="K80">
        <v>170</v>
      </c>
      <c r="L80">
        <v>21</v>
      </c>
      <c r="M80">
        <v>2</v>
      </c>
      <c r="N80">
        <v>25</v>
      </c>
      <c r="O80">
        <v>8</v>
      </c>
      <c r="P80">
        <v>218</v>
      </c>
      <c r="Q80" s="18">
        <v>6.1914228912240798E-2</v>
      </c>
      <c r="R80">
        <v>19</v>
      </c>
    </row>
    <row r="81" spans="1:18" x14ac:dyDescent="0.3">
      <c r="A81" t="s">
        <v>3279</v>
      </c>
      <c r="B81" t="s">
        <v>1429</v>
      </c>
      <c r="C81" t="s">
        <v>1430</v>
      </c>
      <c r="D81" t="s">
        <v>187</v>
      </c>
      <c r="E81">
        <v>0</v>
      </c>
      <c r="F81" s="16">
        <v>45155</v>
      </c>
      <c r="G81" t="s">
        <v>1861</v>
      </c>
      <c r="H81" s="17">
        <v>0.4201388888888889</v>
      </c>
      <c r="J81">
        <v>1102</v>
      </c>
      <c r="K81">
        <v>80</v>
      </c>
      <c r="L81">
        <v>2</v>
      </c>
      <c r="M81">
        <v>1</v>
      </c>
      <c r="N81">
        <v>6</v>
      </c>
      <c r="O81">
        <v>1</v>
      </c>
      <c r="P81">
        <v>89</v>
      </c>
      <c r="Q81" s="18">
        <v>8.0762250453720499E-2</v>
      </c>
      <c r="R81">
        <v>10</v>
      </c>
    </row>
    <row r="82" spans="1:18" x14ac:dyDescent="0.3">
      <c r="A82" t="s">
        <v>3064</v>
      </c>
      <c r="B82" t="s">
        <v>1425</v>
      </c>
      <c r="C82" t="s">
        <v>1426</v>
      </c>
      <c r="D82" t="s">
        <v>187</v>
      </c>
      <c r="E82">
        <v>0</v>
      </c>
      <c r="F82" s="16">
        <v>45156</v>
      </c>
      <c r="G82" t="s">
        <v>1860</v>
      </c>
      <c r="H82" s="17">
        <v>0.40208333333333335</v>
      </c>
      <c r="J82">
        <v>3059</v>
      </c>
      <c r="K82">
        <v>279</v>
      </c>
      <c r="L82">
        <v>24</v>
      </c>
      <c r="M82">
        <v>3</v>
      </c>
      <c r="N82">
        <v>5</v>
      </c>
      <c r="O82">
        <v>1</v>
      </c>
      <c r="P82">
        <v>311</v>
      </c>
      <c r="Q82" s="18">
        <v>0.101667211507028</v>
      </c>
      <c r="R82">
        <v>9</v>
      </c>
    </row>
    <row r="83" spans="1:18" x14ac:dyDescent="0.3">
      <c r="A83" t="s">
        <v>3116</v>
      </c>
      <c r="B83" t="s">
        <v>1423</v>
      </c>
      <c r="C83" t="s">
        <v>1424</v>
      </c>
      <c r="D83" t="s">
        <v>187</v>
      </c>
      <c r="E83">
        <v>0</v>
      </c>
      <c r="F83" s="16">
        <v>45156</v>
      </c>
      <c r="G83" t="s">
        <v>1860</v>
      </c>
      <c r="H83" s="17">
        <v>0.52152777777777781</v>
      </c>
      <c r="J83">
        <v>2584</v>
      </c>
      <c r="K83">
        <v>153</v>
      </c>
      <c r="L83">
        <v>3</v>
      </c>
      <c r="M83">
        <v>2</v>
      </c>
      <c r="N83">
        <v>4</v>
      </c>
      <c r="P83">
        <v>162</v>
      </c>
      <c r="Q83" s="18">
        <v>6.26934984520124E-2</v>
      </c>
      <c r="R83">
        <v>12</v>
      </c>
    </row>
    <row r="84" spans="1:18" x14ac:dyDescent="0.3">
      <c r="A84" t="s">
        <v>3140</v>
      </c>
      <c r="B84" t="s">
        <v>1421</v>
      </c>
      <c r="C84" t="s">
        <v>1422</v>
      </c>
      <c r="D84" t="s">
        <v>188</v>
      </c>
      <c r="E84">
        <v>0</v>
      </c>
      <c r="F84" s="16">
        <v>45156</v>
      </c>
      <c r="G84" t="s">
        <v>1860</v>
      </c>
      <c r="H84" s="17">
        <v>0.83750000000000002</v>
      </c>
      <c r="J84">
        <v>2322</v>
      </c>
      <c r="K84">
        <v>238</v>
      </c>
      <c r="L84">
        <v>16</v>
      </c>
      <c r="M84">
        <v>5</v>
      </c>
      <c r="N84">
        <v>2</v>
      </c>
      <c r="O84">
        <v>2</v>
      </c>
      <c r="P84">
        <v>261</v>
      </c>
      <c r="Q84" s="18">
        <v>0.112403100775194</v>
      </c>
      <c r="R84">
        <v>20</v>
      </c>
    </row>
    <row r="85" spans="1:18" x14ac:dyDescent="0.3">
      <c r="A85" t="s">
        <v>2795</v>
      </c>
      <c r="B85" t="s">
        <v>1419</v>
      </c>
      <c r="C85" t="s">
        <v>1420</v>
      </c>
      <c r="D85" t="s">
        <v>187</v>
      </c>
      <c r="E85">
        <v>0</v>
      </c>
      <c r="F85" s="16">
        <v>45157</v>
      </c>
      <c r="G85" t="s">
        <v>1859</v>
      </c>
      <c r="H85" s="17">
        <v>0.42222222222222222</v>
      </c>
      <c r="J85">
        <v>26387</v>
      </c>
      <c r="K85">
        <v>1967</v>
      </c>
      <c r="L85">
        <v>504</v>
      </c>
      <c r="M85">
        <v>32</v>
      </c>
      <c r="N85">
        <v>169</v>
      </c>
      <c r="O85">
        <v>331</v>
      </c>
      <c r="P85">
        <v>2672</v>
      </c>
      <c r="Q85" s="18">
        <v>0.101261985068405</v>
      </c>
      <c r="R85">
        <v>10</v>
      </c>
    </row>
    <row r="86" spans="1:18" x14ac:dyDescent="0.3">
      <c r="A86" t="s">
        <v>3266</v>
      </c>
      <c r="B86" t="s">
        <v>1417</v>
      </c>
      <c r="C86" t="s">
        <v>1418</v>
      </c>
      <c r="D86" t="s">
        <v>188</v>
      </c>
      <c r="E86">
        <v>0</v>
      </c>
      <c r="F86" s="16">
        <v>45158</v>
      </c>
      <c r="G86" t="s">
        <v>1864</v>
      </c>
      <c r="H86" s="17">
        <v>0.8256944444444444</v>
      </c>
      <c r="J86">
        <v>1232</v>
      </c>
      <c r="K86">
        <v>59</v>
      </c>
      <c r="L86">
        <v>6</v>
      </c>
      <c r="M86">
        <v>0</v>
      </c>
      <c r="N86">
        <v>2</v>
      </c>
      <c r="O86">
        <v>2</v>
      </c>
      <c r="P86">
        <v>67</v>
      </c>
      <c r="Q86" s="18">
        <v>5.4383116883116901E-2</v>
      </c>
      <c r="R86">
        <v>19</v>
      </c>
    </row>
    <row r="87" spans="1:18" x14ac:dyDescent="0.3">
      <c r="A87" t="s">
        <v>2811</v>
      </c>
      <c r="B87" t="s">
        <v>1415</v>
      </c>
      <c r="C87" t="s">
        <v>1416</v>
      </c>
      <c r="D87" t="s">
        <v>189</v>
      </c>
      <c r="E87">
        <v>70</v>
      </c>
      <c r="F87" s="16">
        <v>45160</v>
      </c>
      <c r="G87" t="s">
        <v>1863</v>
      </c>
      <c r="H87" s="17">
        <v>0.43055555555555558</v>
      </c>
      <c r="J87">
        <v>10232</v>
      </c>
      <c r="K87">
        <v>608</v>
      </c>
      <c r="L87">
        <v>128</v>
      </c>
      <c r="M87">
        <v>5</v>
      </c>
      <c r="N87">
        <v>82</v>
      </c>
      <c r="O87">
        <v>45</v>
      </c>
      <c r="P87">
        <v>823</v>
      </c>
      <c r="Q87" s="18">
        <v>8.0433932759968699E-2</v>
      </c>
      <c r="R87">
        <v>10</v>
      </c>
    </row>
    <row r="88" spans="1:18" x14ac:dyDescent="0.3">
      <c r="A88" t="s">
        <v>2888</v>
      </c>
      <c r="B88" t="s">
        <v>1411</v>
      </c>
      <c r="C88" t="s">
        <v>1412</v>
      </c>
      <c r="D88" t="s">
        <v>187</v>
      </c>
      <c r="E88">
        <v>0</v>
      </c>
      <c r="F88" s="16">
        <v>45160</v>
      </c>
      <c r="G88" t="s">
        <v>1863</v>
      </c>
      <c r="H88" s="17">
        <v>0.82222222222222219</v>
      </c>
      <c r="J88">
        <v>6097</v>
      </c>
      <c r="K88">
        <v>458</v>
      </c>
      <c r="L88">
        <v>126</v>
      </c>
      <c r="M88">
        <v>6</v>
      </c>
      <c r="N88">
        <v>94</v>
      </c>
      <c r="O88">
        <v>26</v>
      </c>
      <c r="P88">
        <v>684</v>
      </c>
      <c r="Q88" s="18">
        <v>0.112186321141545</v>
      </c>
      <c r="R88">
        <v>19</v>
      </c>
    </row>
    <row r="89" spans="1:18" x14ac:dyDescent="0.3">
      <c r="A89" t="s">
        <v>2923</v>
      </c>
      <c r="B89" t="s">
        <v>1413</v>
      </c>
      <c r="C89" t="s">
        <v>1414</v>
      </c>
      <c r="D89" t="s">
        <v>189</v>
      </c>
      <c r="E89">
        <v>52</v>
      </c>
      <c r="F89" s="16">
        <v>45160</v>
      </c>
      <c r="G89" t="s">
        <v>1863</v>
      </c>
      <c r="H89" s="17">
        <v>0.56527777777777777</v>
      </c>
      <c r="J89">
        <v>5373</v>
      </c>
      <c r="K89">
        <v>448</v>
      </c>
      <c r="L89">
        <v>37</v>
      </c>
      <c r="M89">
        <v>2</v>
      </c>
      <c r="N89">
        <v>10</v>
      </c>
      <c r="O89">
        <v>15</v>
      </c>
      <c r="P89">
        <v>497</v>
      </c>
      <c r="Q89" s="18">
        <v>9.2499534710589998E-2</v>
      </c>
      <c r="R89">
        <v>13</v>
      </c>
    </row>
    <row r="90" spans="1:18" x14ac:dyDescent="0.3">
      <c r="A90" t="s">
        <v>2904</v>
      </c>
      <c r="B90" t="s">
        <v>1409</v>
      </c>
      <c r="C90" t="s">
        <v>1410</v>
      </c>
      <c r="D90" t="s">
        <v>187</v>
      </c>
      <c r="E90">
        <v>0</v>
      </c>
      <c r="F90" s="16">
        <v>45161</v>
      </c>
      <c r="G90" t="s">
        <v>1862</v>
      </c>
      <c r="H90" s="17">
        <v>0.38680555555555557</v>
      </c>
      <c r="J90">
        <v>5791</v>
      </c>
      <c r="K90">
        <v>230</v>
      </c>
      <c r="L90">
        <v>43</v>
      </c>
      <c r="M90">
        <v>4</v>
      </c>
      <c r="N90">
        <v>18</v>
      </c>
      <c r="O90">
        <v>10</v>
      </c>
      <c r="P90">
        <v>295</v>
      </c>
      <c r="Q90" s="18">
        <v>5.0941115524089101E-2</v>
      </c>
      <c r="R90">
        <v>9</v>
      </c>
    </row>
    <row r="91" spans="1:18" x14ac:dyDescent="0.3">
      <c r="A91" t="s">
        <v>3053</v>
      </c>
      <c r="B91" t="s">
        <v>1407</v>
      </c>
      <c r="C91" t="s">
        <v>1408</v>
      </c>
      <c r="D91" t="s">
        <v>189</v>
      </c>
      <c r="E91">
        <v>34</v>
      </c>
      <c r="F91" s="16">
        <v>45161</v>
      </c>
      <c r="G91" t="s">
        <v>1862</v>
      </c>
      <c r="H91" s="17">
        <v>0.81597222222222221</v>
      </c>
      <c r="J91">
        <v>3221</v>
      </c>
      <c r="K91">
        <v>323</v>
      </c>
      <c r="L91">
        <v>19</v>
      </c>
      <c r="M91">
        <v>5</v>
      </c>
      <c r="N91">
        <v>6</v>
      </c>
      <c r="O91">
        <v>8</v>
      </c>
      <c r="P91">
        <v>353</v>
      </c>
      <c r="Q91" s="18">
        <v>0.109593294008072</v>
      </c>
      <c r="R91">
        <v>19</v>
      </c>
    </row>
    <row r="92" spans="1:18" x14ac:dyDescent="0.3">
      <c r="A92" t="s">
        <v>2867</v>
      </c>
      <c r="B92" t="s">
        <v>1405</v>
      </c>
      <c r="C92" t="s">
        <v>1406</v>
      </c>
      <c r="D92" t="s">
        <v>188</v>
      </c>
      <c r="E92">
        <v>0</v>
      </c>
      <c r="F92" s="16">
        <v>45162</v>
      </c>
      <c r="G92" t="s">
        <v>1861</v>
      </c>
      <c r="H92" s="17">
        <v>0.36666666666666664</v>
      </c>
      <c r="J92">
        <v>6694</v>
      </c>
      <c r="K92">
        <v>376</v>
      </c>
      <c r="L92">
        <v>173</v>
      </c>
      <c r="M92">
        <v>55</v>
      </c>
      <c r="N92">
        <v>63</v>
      </c>
      <c r="O92">
        <v>4</v>
      </c>
      <c r="P92">
        <v>667</v>
      </c>
      <c r="Q92" s="18">
        <v>9.96414699731102E-2</v>
      </c>
      <c r="R92">
        <v>8</v>
      </c>
    </row>
    <row r="93" spans="1:18" x14ac:dyDescent="0.3">
      <c r="A93" t="s">
        <v>3192</v>
      </c>
      <c r="B93" t="s">
        <v>1403</v>
      </c>
      <c r="C93" t="s">
        <v>1404</v>
      </c>
      <c r="D93" t="s">
        <v>188</v>
      </c>
      <c r="E93">
        <v>0</v>
      </c>
      <c r="F93" s="16">
        <v>45162</v>
      </c>
      <c r="G93" t="s">
        <v>1861</v>
      </c>
      <c r="H93" s="17">
        <v>0.84722222222222221</v>
      </c>
      <c r="J93">
        <v>1860</v>
      </c>
      <c r="K93">
        <v>87</v>
      </c>
      <c r="L93">
        <v>18</v>
      </c>
      <c r="M93">
        <v>3</v>
      </c>
      <c r="N93">
        <v>9</v>
      </c>
      <c r="O93">
        <v>1</v>
      </c>
      <c r="P93">
        <v>117</v>
      </c>
      <c r="Q93" s="18">
        <v>6.2903225806451593E-2</v>
      </c>
      <c r="R93">
        <v>20</v>
      </c>
    </row>
    <row r="94" spans="1:18" x14ac:dyDescent="0.3">
      <c r="A94" t="s">
        <v>2838</v>
      </c>
      <c r="B94" t="s">
        <v>1401</v>
      </c>
      <c r="C94" t="s">
        <v>1402</v>
      </c>
      <c r="D94" t="s">
        <v>187</v>
      </c>
      <c r="E94">
        <v>0</v>
      </c>
      <c r="F94" s="16">
        <v>45163</v>
      </c>
      <c r="G94" t="s">
        <v>1860</v>
      </c>
      <c r="H94" s="17">
        <v>0.48680555555555555</v>
      </c>
      <c r="J94">
        <v>7751</v>
      </c>
      <c r="K94">
        <v>305</v>
      </c>
      <c r="L94">
        <v>97</v>
      </c>
      <c r="M94">
        <v>7</v>
      </c>
      <c r="N94">
        <v>33</v>
      </c>
      <c r="O94">
        <v>12</v>
      </c>
      <c r="P94">
        <v>442</v>
      </c>
      <c r="Q94" s="18">
        <v>5.70249000129016E-2</v>
      </c>
      <c r="R94">
        <v>11</v>
      </c>
    </row>
    <row r="95" spans="1:18" x14ac:dyDescent="0.3">
      <c r="A95" t="s">
        <v>3215</v>
      </c>
      <c r="B95" t="s">
        <v>1399</v>
      </c>
      <c r="C95" t="s">
        <v>1400</v>
      </c>
      <c r="D95" t="s">
        <v>188</v>
      </c>
      <c r="E95">
        <v>0</v>
      </c>
      <c r="F95" s="16">
        <v>45164</v>
      </c>
      <c r="G95" t="s">
        <v>1859</v>
      </c>
      <c r="H95" s="17">
        <v>0.49027777777777776</v>
      </c>
      <c r="J95">
        <v>1698</v>
      </c>
      <c r="K95">
        <v>63</v>
      </c>
      <c r="L95">
        <v>2</v>
      </c>
      <c r="M95">
        <v>0</v>
      </c>
      <c r="N95">
        <v>1</v>
      </c>
      <c r="P95">
        <v>66</v>
      </c>
      <c r="Q95" s="18">
        <v>3.8869257950529999E-2</v>
      </c>
      <c r="R95">
        <v>11</v>
      </c>
    </row>
    <row r="96" spans="1:18" x14ac:dyDescent="0.3">
      <c r="A96" t="s">
        <v>3173</v>
      </c>
      <c r="B96" t="s">
        <v>1395</v>
      </c>
      <c r="C96" t="s">
        <v>1396</v>
      </c>
      <c r="D96" t="s">
        <v>187</v>
      </c>
      <c r="E96">
        <v>0</v>
      </c>
      <c r="F96" s="16">
        <v>45166</v>
      </c>
      <c r="G96" t="s">
        <v>1858</v>
      </c>
      <c r="H96" s="17">
        <v>0.80347222222222225</v>
      </c>
      <c r="J96">
        <v>2033</v>
      </c>
      <c r="K96">
        <v>114</v>
      </c>
      <c r="L96">
        <v>5</v>
      </c>
      <c r="M96">
        <v>6</v>
      </c>
      <c r="N96">
        <v>5</v>
      </c>
      <c r="P96">
        <v>130</v>
      </c>
      <c r="Q96" s="18">
        <v>6.3944909001475606E-2</v>
      </c>
      <c r="R96">
        <v>19</v>
      </c>
    </row>
    <row r="97" spans="1:18" x14ac:dyDescent="0.3">
      <c r="A97" t="s">
        <v>3227</v>
      </c>
      <c r="B97" t="s">
        <v>1397</v>
      </c>
      <c r="C97" t="s">
        <v>1398</v>
      </c>
      <c r="D97" t="s">
        <v>188</v>
      </c>
      <c r="E97">
        <v>0</v>
      </c>
      <c r="F97" s="16">
        <v>45166</v>
      </c>
      <c r="G97" t="s">
        <v>1858</v>
      </c>
      <c r="H97" s="17">
        <v>0.41736111111111113</v>
      </c>
      <c r="J97">
        <v>1628</v>
      </c>
      <c r="K97">
        <v>252</v>
      </c>
      <c r="L97">
        <v>10</v>
      </c>
      <c r="M97">
        <v>3</v>
      </c>
      <c r="N97">
        <v>1</v>
      </c>
      <c r="P97">
        <v>266</v>
      </c>
      <c r="Q97" s="18">
        <v>0.16339066339066299</v>
      </c>
      <c r="R97">
        <v>10</v>
      </c>
    </row>
    <row r="98" spans="1:18" x14ac:dyDescent="0.3">
      <c r="A98" t="s">
        <v>2951</v>
      </c>
      <c r="B98" t="s">
        <v>1391</v>
      </c>
      <c r="C98" t="s">
        <v>1392</v>
      </c>
      <c r="D98" t="s">
        <v>188</v>
      </c>
      <c r="E98">
        <v>0</v>
      </c>
      <c r="F98" s="16">
        <v>45167</v>
      </c>
      <c r="G98" t="s">
        <v>1863</v>
      </c>
      <c r="H98" s="17">
        <v>0.80277777777777781</v>
      </c>
      <c r="J98">
        <v>4837</v>
      </c>
      <c r="K98">
        <v>304</v>
      </c>
      <c r="L98">
        <v>38</v>
      </c>
      <c r="M98">
        <v>3</v>
      </c>
      <c r="N98">
        <v>28</v>
      </c>
      <c r="O98">
        <v>7</v>
      </c>
      <c r="P98">
        <v>373</v>
      </c>
      <c r="Q98" s="18">
        <v>7.7113913582799301E-2</v>
      </c>
      <c r="R98">
        <v>19</v>
      </c>
    </row>
    <row r="99" spans="1:18" x14ac:dyDescent="0.3">
      <c r="A99" t="s">
        <v>3211</v>
      </c>
      <c r="B99" t="s">
        <v>1393</v>
      </c>
      <c r="C99" t="s">
        <v>1394</v>
      </c>
      <c r="D99" t="s">
        <v>187</v>
      </c>
      <c r="E99">
        <v>0</v>
      </c>
      <c r="F99" s="16">
        <v>45167</v>
      </c>
      <c r="G99" t="s">
        <v>1863</v>
      </c>
      <c r="H99" s="17">
        <v>0.42916666666666664</v>
      </c>
      <c r="J99">
        <v>1716</v>
      </c>
      <c r="K99">
        <v>105</v>
      </c>
      <c r="L99">
        <v>3</v>
      </c>
      <c r="M99">
        <v>0</v>
      </c>
      <c r="N99">
        <v>0</v>
      </c>
      <c r="P99">
        <v>108</v>
      </c>
      <c r="Q99" s="18">
        <v>6.2937062937062999E-2</v>
      </c>
      <c r="R99">
        <v>10</v>
      </c>
    </row>
    <row r="100" spans="1:18" x14ac:dyDescent="0.3">
      <c r="A100" t="s">
        <v>3159</v>
      </c>
      <c r="B100" t="s">
        <v>1389</v>
      </c>
      <c r="C100" t="s">
        <v>1390</v>
      </c>
      <c r="D100" t="s">
        <v>187</v>
      </c>
      <c r="E100">
        <v>0</v>
      </c>
      <c r="F100" s="16">
        <v>45168</v>
      </c>
      <c r="G100" t="s">
        <v>1862</v>
      </c>
      <c r="H100" s="17">
        <v>0.4826388888888889</v>
      </c>
      <c r="J100">
        <v>2130</v>
      </c>
      <c r="K100">
        <v>139</v>
      </c>
      <c r="L100">
        <v>6</v>
      </c>
      <c r="M100">
        <v>0</v>
      </c>
      <c r="N100">
        <v>11</v>
      </c>
      <c r="O100">
        <v>3</v>
      </c>
      <c r="P100">
        <v>156</v>
      </c>
      <c r="Q100" s="18">
        <v>7.3239436619718296E-2</v>
      </c>
      <c r="R100">
        <v>11</v>
      </c>
    </row>
    <row r="101" spans="1:18" x14ac:dyDescent="0.3">
      <c r="A101" t="s">
        <v>3264</v>
      </c>
      <c r="B101" t="s">
        <v>1387</v>
      </c>
      <c r="C101" t="s">
        <v>1388</v>
      </c>
      <c r="D101" t="s">
        <v>187</v>
      </c>
      <c r="E101">
        <v>0</v>
      </c>
      <c r="F101" s="16">
        <v>45168</v>
      </c>
      <c r="G101" t="s">
        <v>1862</v>
      </c>
      <c r="H101" s="17">
        <v>0.80833333333333335</v>
      </c>
      <c r="J101">
        <v>1267</v>
      </c>
      <c r="K101">
        <v>78</v>
      </c>
      <c r="L101">
        <v>8</v>
      </c>
      <c r="M101">
        <v>0</v>
      </c>
      <c r="N101">
        <v>2</v>
      </c>
      <c r="O101">
        <v>1</v>
      </c>
      <c r="P101">
        <v>88</v>
      </c>
      <c r="Q101" s="18">
        <v>6.9455406471981104E-2</v>
      </c>
      <c r="R101">
        <v>19</v>
      </c>
    </row>
    <row r="102" spans="1:18" x14ac:dyDescent="0.3">
      <c r="A102" t="s">
        <v>3194</v>
      </c>
      <c r="B102" t="s">
        <v>1385</v>
      </c>
      <c r="C102" t="s">
        <v>1386</v>
      </c>
      <c r="D102" t="s">
        <v>188</v>
      </c>
      <c r="E102">
        <v>0</v>
      </c>
      <c r="F102" s="16">
        <v>45169</v>
      </c>
      <c r="G102" t="s">
        <v>1861</v>
      </c>
      <c r="H102" s="17">
        <v>0.84236111111111112</v>
      </c>
      <c r="J102">
        <v>1857</v>
      </c>
      <c r="K102">
        <v>144</v>
      </c>
      <c r="L102">
        <v>1</v>
      </c>
      <c r="M102">
        <v>0</v>
      </c>
      <c r="N102">
        <v>0</v>
      </c>
      <c r="P102">
        <v>145</v>
      </c>
      <c r="Q102" s="18">
        <v>7.8082929456112005E-2</v>
      </c>
      <c r="R102">
        <v>20</v>
      </c>
    </row>
    <row r="103" spans="1:18" x14ac:dyDescent="0.3">
      <c r="A103" t="s">
        <v>3141</v>
      </c>
      <c r="B103" t="s">
        <v>1381</v>
      </c>
      <c r="C103" t="s">
        <v>1382</v>
      </c>
      <c r="D103" t="s">
        <v>189</v>
      </c>
      <c r="E103">
        <v>72</v>
      </c>
      <c r="F103" s="16">
        <v>45170</v>
      </c>
      <c r="G103" t="s">
        <v>1860</v>
      </c>
      <c r="H103" s="17">
        <v>0.7944444444444444</v>
      </c>
      <c r="J103">
        <v>2319</v>
      </c>
      <c r="K103">
        <v>46</v>
      </c>
      <c r="L103">
        <v>4</v>
      </c>
      <c r="M103">
        <v>1</v>
      </c>
      <c r="N103">
        <v>0</v>
      </c>
      <c r="O103">
        <v>1</v>
      </c>
      <c r="P103">
        <v>51</v>
      </c>
      <c r="Q103" s="18">
        <v>2.19922380336352E-2</v>
      </c>
      <c r="R103">
        <v>19</v>
      </c>
    </row>
    <row r="104" spans="1:18" x14ac:dyDescent="0.3">
      <c r="A104" t="s">
        <v>3243</v>
      </c>
      <c r="B104" t="s">
        <v>1383</v>
      </c>
      <c r="C104" t="s">
        <v>1384</v>
      </c>
      <c r="D104" t="s">
        <v>187</v>
      </c>
      <c r="E104">
        <v>0</v>
      </c>
      <c r="F104" s="16">
        <v>45170</v>
      </c>
      <c r="G104" t="s">
        <v>1860</v>
      </c>
      <c r="H104" s="17">
        <v>0.46597222222222223</v>
      </c>
      <c r="J104">
        <v>1470</v>
      </c>
      <c r="K104">
        <v>40</v>
      </c>
      <c r="L104">
        <v>1</v>
      </c>
      <c r="M104">
        <v>0</v>
      </c>
      <c r="N104">
        <v>10</v>
      </c>
      <c r="P104">
        <v>51</v>
      </c>
      <c r="Q104" s="18">
        <v>3.4693877551020401E-2</v>
      </c>
      <c r="R104">
        <v>11</v>
      </c>
    </row>
    <row r="105" spans="1:18" x14ac:dyDescent="0.3">
      <c r="A105" t="s">
        <v>2807</v>
      </c>
      <c r="B105" t="s">
        <v>1379</v>
      </c>
      <c r="C105" t="s">
        <v>1380</v>
      </c>
      <c r="D105" t="s">
        <v>187</v>
      </c>
      <c r="E105">
        <v>0</v>
      </c>
      <c r="F105" s="16">
        <v>45171</v>
      </c>
      <c r="G105" t="s">
        <v>1859</v>
      </c>
      <c r="H105" s="17">
        <v>0.48333333333333334</v>
      </c>
      <c r="J105">
        <v>11129</v>
      </c>
      <c r="K105">
        <v>553</v>
      </c>
      <c r="L105">
        <v>69</v>
      </c>
      <c r="M105">
        <v>8</v>
      </c>
      <c r="N105">
        <v>44</v>
      </c>
      <c r="O105">
        <v>41</v>
      </c>
      <c r="P105">
        <v>674</v>
      </c>
      <c r="Q105" s="18">
        <v>6.0562494384041703E-2</v>
      </c>
      <c r="R105">
        <v>11</v>
      </c>
    </row>
    <row r="106" spans="1:18" x14ac:dyDescent="0.3">
      <c r="A106" t="s">
        <v>2814</v>
      </c>
      <c r="B106" t="s">
        <v>1377</v>
      </c>
      <c r="C106" t="s">
        <v>1378</v>
      </c>
      <c r="D106" t="s">
        <v>187</v>
      </c>
      <c r="E106">
        <v>0</v>
      </c>
      <c r="F106" s="16">
        <v>45173</v>
      </c>
      <c r="G106" t="s">
        <v>1858</v>
      </c>
      <c r="H106" s="17">
        <v>0.42291666666666666</v>
      </c>
      <c r="J106">
        <v>9600</v>
      </c>
      <c r="K106">
        <v>645</v>
      </c>
      <c r="L106">
        <v>53</v>
      </c>
      <c r="M106">
        <v>15</v>
      </c>
      <c r="N106">
        <v>35</v>
      </c>
      <c r="O106">
        <v>20</v>
      </c>
      <c r="P106">
        <v>748</v>
      </c>
      <c r="Q106" s="18">
        <v>7.7916666666666606E-2</v>
      </c>
      <c r="R106">
        <v>10</v>
      </c>
    </row>
    <row r="107" spans="1:18" x14ac:dyDescent="0.3">
      <c r="A107" t="s">
        <v>3240</v>
      </c>
      <c r="B107" t="s">
        <v>1375</v>
      </c>
      <c r="C107" t="s">
        <v>1376</v>
      </c>
      <c r="D107" t="s">
        <v>187</v>
      </c>
      <c r="E107">
        <v>0</v>
      </c>
      <c r="F107" s="16">
        <v>45173</v>
      </c>
      <c r="G107" t="s">
        <v>1858</v>
      </c>
      <c r="H107" s="17">
        <v>0.79236111111111107</v>
      </c>
      <c r="J107">
        <v>1550</v>
      </c>
      <c r="K107">
        <v>66</v>
      </c>
      <c r="L107">
        <v>4</v>
      </c>
      <c r="M107">
        <v>0</v>
      </c>
      <c r="N107">
        <v>2</v>
      </c>
      <c r="P107">
        <v>72</v>
      </c>
      <c r="Q107" s="18">
        <v>4.6451612903225803E-2</v>
      </c>
      <c r="R107">
        <v>19</v>
      </c>
    </row>
    <row r="108" spans="1:18" x14ac:dyDescent="0.3">
      <c r="A108" t="s">
        <v>2851</v>
      </c>
      <c r="B108" t="s">
        <v>1371</v>
      </c>
      <c r="C108" t="s">
        <v>1372</v>
      </c>
      <c r="D108" t="s">
        <v>188</v>
      </c>
      <c r="E108">
        <v>0</v>
      </c>
      <c r="F108" s="16">
        <v>45174</v>
      </c>
      <c r="G108" t="s">
        <v>1863</v>
      </c>
      <c r="H108" s="17">
        <v>0.80069444444444449</v>
      </c>
      <c r="J108">
        <v>7380</v>
      </c>
      <c r="K108">
        <v>388</v>
      </c>
      <c r="L108">
        <v>33</v>
      </c>
      <c r="M108">
        <v>2</v>
      </c>
      <c r="N108">
        <v>30</v>
      </c>
      <c r="O108">
        <v>21</v>
      </c>
      <c r="P108">
        <v>453</v>
      </c>
      <c r="Q108" s="18">
        <v>6.1382113821138201E-2</v>
      </c>
      <c r="R108">
        <v>19</v>
      </c>
    </row>
    <row r="109" spans="1:18" x14ac:dyDescent="0.3">
      <c r="A109" t="s">
        <v>3218</v>
      </c>
      <c r="B109" t="s">
        <v>1373</v>
      </c>
      <c r="C109" t="s">
        <v>1374</v>
      </c>
      <c r="D109" t="s">
        <v>187</v>
      </c>
      <c r="E109">
        <v>0</v>
      </c>
      <c r="F109" s="16">
        <v>45174</v>
      </c>
      <c r="G109" t="s">
        <v>1863</v>
      </c>
      <c r="H109" s="17">
        <v>0.41666666666666669</v>
      </c>
      <c r="J109">
        <v>1670</v>
      </c>
      <c r="K109">
        <v>43</v>
      </c>
      <c r="L109">
        <v>2</v>
      </c>
      <c r="M109">
        <v>7</v>
      </c>
      <c r="N109">
        <v>0</v>
      </c>
      <c r="P109">
        <v>52</v>
      </c>
      <c r="Q109" s="18">
        <v>3.1137724550898201E-2</v>
      </c>
      <c r="R109">
        <v>10</v>
      </c>
    </row>
    <row r="110" spans="1:18" x14ac:dyDescent="0.3">
      <c r="A110" t="s">
        <v>3217</v>
      </c>
      <c r="B110" t="s">
        <v>1369</v>
      </c>
      <c r="C110" t="s">
        <v>1370</v>
      </c>
      <c r="D110" t="s">
        <v>188</v>
      </c>
      <c r="E110">
        <v>0</v>
      </c>
      <c r="F110" s="16">
        <v>45175</v>
      </c>
      <c r="G110" t="s">
        <v>1862</v>
      </c>
      <c r="H110" s="17">
        <v>0.48680555555555555</v>
      </c>
      <c r="J110">
        <v>1677</v>
      </c>
      <c r="K110">
        <v>125</v>
      </c>
      <c r="L110">
        <v>3</v>
      </c>
      <c r="M110">
        <v>0</v>
      </c>
      <c r="N110">
        <v>7</v>
      </c>
      <c r="P110">
        <v>135</v>
      </c>
      <c r="Q110" s="18">
        <v>8.0500894454382799E-2</v>
      </c>
      <c r="R110">
        <v>11</v>
      </c>
    </row>
    <row r="111" spans="1:18" x14ac:dyDescent="0.3">
      <c r="A111" t="s">
        <v>3278</v>
      </c>
      <c r="B111" t="s">
        <v>1367</v>
      </c>
      <c r="C111" t="s">
        <v>1368</v>
      </c>
      <c r="D111" t="s">
        <v>188</v>
      </c>
      <c r="E111">
        <v>0</v>
      </c>
      <c r="F111" s="16">
        <v>45175</v>
      </c>
      <c r="G111" t="s">
        <v>1862</v>
      </c>
      <c r="H111" s="17">
        <v>0.79166666666666663</v>
      </c>
      <c r="J111">
        <v>1133</v>
      </c>
      <c r="K111">
        <v>48</v>
      </c>
      <c r="L111">
        <v>1</v>
      </c>
      <c r="M111">
        <v>0</v>
      </c>
      <c r="N111">
        <v>0</v>
      </c>
      <c r="P111">
        <v>49</v>
      </c>
      <c r="Q111" s="18">
        <v>4.3248014121800502E-2</v>
      </c>
      <c r="R111">
        <v>19</v>
      </c>
    </row>
    <row r="112" spans="1:18" x14ac:dyDescent="0.3">
      <c r="A112" t="s">
        <v>2897</v>
      </c>
      <c r="B112" t="s">
        <v>1363</v>
      </c>
      <c r="C112" t="s">
        <v>1364</v>
      </c>
      <c r="D112" t="s">
        <v>187</v>
      </c>
      <c r="E112">
        <v>0</v>
      </c>
      <c r="F112" s="16">
        <v>45176</v>
      </c>
      <c r="G112" t="s">
        <v>1861</v>
      </c>
      <c r="H112" s="17">
        <v>0.79097222222222219</v>
      </c>
      <c r="J112">
        <v>5936</v>
      </c>
      <c r="K112">
        <v>376</v>
      </c>
      <c r="L112">
        <v>33</v>
      </c>
      <c r="M112">
        <v>1</v>
      </c>
      <c r="N112">
        <v>17</v>
      </c>
      <c r="O112">
        <v>3</v>
      </c>
      <c r="P112">
        <v>427</v>
      </c>
      <c r="Q112" s="18">
        <v>7.19339622641509E-2</v>
      </c>
      <c r="R112">
        <v>18</v>
      </c>
    </row>
    <row r="113" spans="1:18" x14ac:dyDescent="0.3">
      <c r="A113" t="s">
        <v>3310</v>
      </c>
      <c r="B113" t="s">
        <v>1365</v>
      </c>
      <c r="C113" t="s">
        <v>1366</v>
      </c>
      <c r="D113" t="s">
        <v>187</v>
      </c>
      <c r="E113">
        <v>0</v>
      </c>
      <c r="F113" s="16">
        <v>45176</v>
      </c>
      <c r="G113" t="s">
        <v>1861</v>
      </c>
      <c r="H113" s="17">
        <v>0.48055555555555557</v>
      </c>
      <c r="J113">
        <v>636</v>
      </c>
      <c r="K113">
        <v>30</v>
      </c>
      <c r="L113">
        <v>1</v>
      </c>
      <c r="M113">
        <v>0</v>
      </c>
      <c r="N113">
        <v>1</v>
      </c>
      <c r="P113">
        <v>32</v>
      </c>
      <c r="Q113" s="18">
        <v>5.0314465408804999E-2</v>
      </c>
      <c r="R113">
        <v>11</v>
      </c>
    </row>
    <row r="114" spans="1:18" x14ac:dyDescent="0.3">
      <c r="A114" t="s">
        <v>2856</v>
      </c>
      <c r="B114" t="s">
        <v>1361</v>
      </c>
      <c r="C114" t="s">
        <v>1362</v>
      </c>
      <c r="D114" t="s">
        <v>187</v>
      </c>
      <c r="E114">
        <v>0</v>
      </c>
      <c r="F114" s="16">
        <v>45177</v>
      </c>
      <c r="G114" t="s">
        <v>1860</v>
      </c>
      <c r="H114" s="17">
        <v>0.44513888888888886</v>
      </c>
      <c r="J114">
        <v>7099</v>
      </c>
      <c r="K114">
        <v>436</v>
      </c>
      <c r="L114">
        <v>75</v>
      </c>
      <c r="M114">
        <v>3</v>
      </c>
      <c r="N114">
        <v>19</v>
      </c>
      <c r="O114">
        <v>16</v>
      </c>
      <c r="P114">
        <v>533</v>
      </c>
      <c r="Q114" s="18">
        <v>7.5080997323566698E-2</v>
      </c>
      <c r="R114">
        <v>10</v>
      </c>
    </row>
    <row r="115" spans="1:18" x14ac:dyDescent="0.3">
      <c r="A115" t="s">
        <v>3234</v>
      </c>
      <c r="B115" t="s">
        <v>1359</v>
      </c>
      <c r="C115" t="s">
        <v>1360</v>
      </c>
      <c r="D115" t="s">
        <v>187</v>
      </c>
      <c r="E115">
        <v>0</v>
      </c>
      <c r="F115" s="16">
        <v>45177</v>
      </c>
      <c r="G115" t="s">
        <v>1860</v>
      </c>
      <c r="H115" s="17">
        <v>0.79374999999999996</v>
      </c>
      <c r="J115">
        <v>1575</v>
      </c>
      <c r="K115">
        <v>59</v>
      </c>
      <c r="L115">
        <v>3</v>
      </c>
      <c r="M115">
        <v>0</v>
      </c>
      <c r="N115">
        <v>0</v>
      </c>
      <c r="P115">
        <v>62</v>
      </c>
      <c r="Q115" s="18">
        <v>3.9365079365079401E-2</v>
      </c>
      <c r="R115">
        <v>19</v>
      </c>
    </row>
    <row r="116" spans="1:18" x14ac:dyDescent="0.3">
      <c r="A116" t="s">
        <v>2886</v>
      </c>
      <c r="B116" t="s">
        <v>1357</v>
      </c>
      <c r="C116" t="s">
        <v>1358</v>
      </c>
      <c r="D116" t="s">
        <v>188</v>
      </c>
      <c r="E116">
        <v>0</v>
      </c>
      <c r="F116" s="16">
        <v>45178</v>
      </c>
      <c r="G116" t="s">
        <v>1859</v>
      </c>
      <c r="H116" s="17">
        <v>0.80972222222222223</v>
      </c>
      <c r="J116">
        <v>6206</v>
      </c>
      <c r="K116">
        <v>456</v>
      </c>
      <c r="L116">
        <v>100</v>
      </c>
      <c r="M116">
        <v>41</v>
      </c>
      <c r="N116">
        <v>75</v>
      </c>
      <c r="O116">
        <v>9</v>
      </c>
      <c r="P116">
        <v>672</v>
      </c>
      <c r="Q116" s="18">
        <v>0.108282307444409</v>
      </c>
      <c r="R116">
        <v>19</v>
      </c>
    </row>
    <row r="117" spans="1:18" x14ac:dyDescent="0.3">
      <c r="A117" t="s">
        <v>3238</v>
      </c>
      <c r="B117" t="s">
        <v>1355</v>
      </c>
      <c r="C117" t="s">
        <v>1356</v>
      </c>
      <c r="D117" t="s">
        <v>187</v>
      </c>
      <c r="E117">
        <v>0</v>
      </c>
      <c r="F117" s="16">
        <v>45179</v>
      </c>
      <c r="G117" t="s">
        <v>1864</v>
      </c>
      <c r="H117" s="17">
        <v>0.77708333333333335</v>
      </c>
      <c r="J117">
        <v>1554</v>
      </c>
      <c r="K117">
        <v>59</v>
      </c>
      <c r="L117">
        <v>1</v>
      </c>
      <c r="M117">
        <v>1</v>
      </c>
      <c r="N117">
        <v>0</v>
      </c>
      <c r="P117">
        <v>61</v>
      </c>
      <c r="Q117" s="18">
        <v>3.9253539253539298E-2</v>
      </c>
      <c r="R117">
        <v>18</v>
      </c>
    </row>
    <row r="118" spans="1:18" x14ac:dyDescent="0.3">
      <c r="A118" t="s">
        <v>3035</v>
      </c>
      <c r="B118" t="s">
        <v>1351</v>
      </c>
      <c r="C118" t="s">
        <v>1352</v>
      </c>
      <c r="D118" t="s">
        <v>187</v>
      </c>
      <c r="E118">
        <v>0</v>
      </c>
      <c r="F118" s="16">
        <v>45180</v>
      </c>
      <c r="G118" t="s">
        <v>1858</v>
      </c>
      <c r="H118" s="17">
        <v>0.76458333333333328</v>
      </c>
      <c r="J118">
        <v>3418</v>
      </c>
      <c r="K118">
        <v>149</v>
      </c>
      <c r="L118">
        <v>25</v>
      </c>
      <c r="M118">
        <v>2</v>
      </c>
      <c r="N118">
        <v>5</v>
      </c>
      <c r="P118">
        <v>181</v>
      </c>
      <c r="Q118" s="18">
        <v>5.2954944411936801E-2</v>
      </c>
      <c r="R118">
        <v>18</v>
      </c>
    </row>
    <row r="119" spans="1:18" x14ac:dyDescent="0.3">
      <c r="A119" t="s">
        <v>3193</v>
      </c>
      <c r="B119" t="s">
        <v>1353</v>
      </c>
      <c r="C119" t="s">
        <v>1354</v>
      </c>
      <c r="D119" t="s">
        <v>187</v>
      </c>
      <c r="E119">
        <v>0</v>
      </c>
      <c r="F119" s="16">
        <v>45180</v>
      </c>
      <c r="G119" t="s">
        <v>1858</v>
      </c>
      <c r="H119" s="17">
        <v>0.3972222222222222</v>
      </c>
      <c r="J119">
        <v>1857</v>
      </c>
      <c r="K119">
        <v>80</v>
      </c>
      <c r="L119">
        <v>1</v>
      </c>
      <c r="M119">
        <v>0</v>
      </c>
      <c r="N119">
        <v>0</v>
      </c>
      <c r="P119">
        <v>81</v>
      </c>
      <c r="Q119" s="18">
        <v>4.3618739903069498E-2</v>
      </c>
      <c r="R119">
        <v>9</v>
      </c>
    </row>
    <row r="120" spans="1:18" x14ac:dyDescent="0.3">
      <c r="A120" t="s">
        <v>2818</v>
      </c>
      <c r="B120" t="s">
        <v>1347</v>
      </c>
      <c r="C120" t="s">
        <v>1348</v>
      </c>
      <c r="D120" t="s">
        <v>188</v>
      </c>
      <c r="E120">
        <v>0</v>
      </c>
      <c r="F120" s="16">
        <v>45181</v>
      </c>
      <c r="G120" t="s">
        <v>1863</v>
      </c>
      <c r="H120" s="17">
        <v>0.82916666666666672</v>
      </c>
      <c r="J120">
        <v>9313</v>
      </c>
      <c r="K120">
        <v>889</v>
      </c>
      <c r="L120">
        <v>48</v>
      </c>
      <c r="M120">
        <v>15</v>
      </c>
      <c r="N120">
        <v>24</v>
      </c>
      <c r="O120">
        <v>6</v>
      </c>
      <c r="P120">
        <v>976</v>
      </c>
      <c r="Q120" s="18">
        <v>0.10479974229571599</v>
      </c>
      <c r="R120">
        <v>19</v>
      </c>
    </row>
    <row r="121" spans="1:18" x14ac:dyDescent="0.3">
      <c r="A121" t="s">
        <v>3003</v>
      </c>
      <c r="B121" t="s">
        <v>1349</v>
      </c>
      <c r="C121" t="s">
        <v>1350</v>
      </c>
      <c r="D121" t="s">
        <v>188</v>
      </c>
      <c r="E121">
        <v>0</v>
      </c>
      <c r="F121" s="16">
        <v>45181</v>
      </c>
      <c r="G121" t="s">
        <v>1863</v>
      </c>
      <c r="H121" s="17">
        <v>0.42777777777777776</v>
      </c>
      <c r="J121">
        <v>3887</v>
      </c>
      <c r="K121">
        <v>366</v>
      </c>
      <c r="L121">
        <v>23</v>
      </c>
      <c r="M121">
        <v>3</v>
      </c>
      <c r="N121">
        <v>19</v>
      </c>
      <c r="O121">
        <v>4</v>
      </c>
      <c r="P121">
        <v>411</v>
      </c>
      <c r="Q121" s="18">
        <v>0.105737072292256</v>
      </c>
      <c r="R121">
        <v>10</v>
      </c>
    </row>
    <row r="122" spans="1:18" x14ac:dyDescent="0.3">
      <c r="A122" t="s">
        <v>3117</v>
      </c>
      <c r="B122" t="s">
        <v>1345</v>
      </c>
      <c r="C122" t="s">
        <v>1346</v>
      </c>
      <c r="D122" t="s">
        <v>187</v>
      </c>
      <c r="E122">
        <v>0</v>
      </c>
      <c r="F122" s="16">
        <v>45182</v>
      </c>
      <c r="G122" t="s">
        <v>1862</v>
      </c>
      <c r="H122" s="17">
        <v>0.42638888888888887</v>
      </c>
      <c r="J122">
        <v>2577</v>
      </c>
      <c r="K122">
        <v>325</v>
      </c>
      <c r="L122">
        <v>33</v>
      </c>
      <c r="M122">
        <v>6</v>
      </c>
      <c r="N122">
        <v>6</v>
      </c>
      <c r="O122">
        <v>2</v>
      </c>
      <c r="P122">
        <v>370</v>
      </c>
      <c r="Q122" s="18">
        <v>0.14357780364765199</v>
      </c>
      <c r="R122">
        <v>10</v>
      </c>
    </row>
    <row r="123" spans="1:18" x14ac:dyDescent="0.3">
      <c r="A123" t="s">
        <v>3303</v>
      </c>
      <c r="B123" t="s">
        <v>1343</v>
      </c>
      <c r="C123" t="s">
        <v>1344</v>
      </c>
      <c r="D123" t="s">
        <v>187</v>
      </c>
      <c r="E123">
        <v>0</v>
      </c>
      <c r="F123" s="16">
        <v>45182</v>
      </c>
      <c r="G123" t="s">
        <v>1862</v>
      </c>
      <c r="H123" s="17">
        <v>0.7993055555555556</v>
      </c>
      <c r="J123">
        <v>727</v>
      </c>
      <c r="K123">
        <v>35</v>
      </c>
      <c r="L123">
        <v>1</v>
      </c>
      <c r="M123">
        <v>0</v>
      </c>
      <c r="N123">
        <v>2</v>
      </c>
      <c r="P123">
        <v>38</v>
      </c>
      <c r="Q123" s="18">
        <v>5.2269601100412698E-2</v>
      </c>
      <c r="R123">
        <v>19</v>
      </c>
    </row>
    <row r="124" spans="1:18" x14ac:dyDescent="0.3">
      <c r="A124" t="s">
        <v>2917</v>
      </c>
      <c r="B124" t="s">
        <v>1341</v>
      </c>
      <c r="C124" t="s">
        <v>1342</v>
      </c>
      <c r="D124" t="s">
        <v>189</v>
      </c>
      <c r="E124">
        <v>56</v>
      </c>
      <c r="F124" s="16">
        <v>45183</v>
      </c>
      <c r="G124" t="s">
        <v>1861</v>
      </c>
      <c r="H124" s="17">
        <v>0.41458333333333336</v>
      </c>
      <c r="J124">
        <v>5575</v>
      </c>
      <c r="K124">
        <v>127</v>
      </c>
      <c r="L124">
        <v>8</v>
      </c>
      <c r="M124">
        <v>1</v>
      </c>
      <c r="N124">
        <v>3</v>
      </c>
      <c r="O124">
        <v>23</v>
      </c>
      <c r="P124">
        <v>139</v>
      </c>
      <c r="Q124" s="18">
        <v>2.4932735426009E-2</v>
      </c>
      <c r="R124">
        <v>9</v>
      </c>
    </row>
    <row r="125" spans="1:18" x14ac:dyDescent="0.3">
      <c r="A125" t="s">
        <v>3147</v>
      </c>
      <c r="B125" t="s">
        <v>1339</v>
      </c>
      <c r="C125" t="s">
        <v>1340</v>
      </c>
      <c r="D125" t="s">
        <v>188</v>
      </c>
      <c r="E125">
        <v>0</v>
      </c>
      <c r="F125" s="16">
        <v>45183</v>
      </c>
      <c r="G125" t="s">
        <v>1861</v>
      </c>
      <c r="H125" s="17">
        <v>0.81180555555555556</v>
      </c>
      <c r="J125">
        <v>2291</v>
      </c>
      <c r="K125">
        <v>103</v>
      </c>
      <c r="L125">
        <v>8</v>
      </c>
      <c r="M125">
        <v>6</v>
      </c>
      <c r="N125">
        <v>17</v>
      </c>
      <c r="P125">
        <v>134</v>
      </c>
      <c r="Q125" s="18">
        <v>5.8489742470536898E-2</v>
      </c>
      <c r="R125">
        <v>19</v>
      </c>
    </row>
    <row r="126" spans="1:18" x14ac:dyDescent="0.3">
      <c r="A126" t="s">
        <v>2846</v>
      </c>
      <c r="B126" t="s">
        <v>1335</v>
      </c>
      <c r="C126" t="s">
        <v>1336</v>
      </c>
      <c r="D126" t="s">
        <v>188</v>
      </c>
      <c r="E126">
        <v>0</v>
      </c>
      <c r="F126" s="16">
        <v>45184</v>
      </c>
      <c r="G126" t="s">
        <v>1860</v>
      </c>
      <c r="H126" s="17">
        <v>0.60833333333333328</v>
      </c>
      <c r="J126">
        <v>7460</v>
      </c>
      <c r="K126">
        <v>671</v>
      </c>
      <c r="L126">
        <v>42</v>
      </c>
      <c r="M126">
        <v>28</v>
      </c>
      <c r="N126">
        <v>29</v>
      </c>
      <c r="O126">
        <v>1</v>
      </c>
      <c r="P126">
        <v>770</v>
      </c>
      <c r="Q126" s="18">
        <v>0.103217158176944</v>
      </c>
      <c r="R126">
        <v>14</v>
      </c>
    </row>
    <row r="127" spans="1:18" x14ac:dyDescent="0.3">
      <c r="A127" t="s">
        <v>2971</v>
      </c>
      <c r="B127" t="s">
        <v>1333</v>
      </c>
      <c r="C127" t="s">
        <v>1334</v>
      </c>
      <c r="D127" t="s">
        <v>189</v>
      </c>
      <c r="E127">
        <v>69</v>
      </c>
      <c r="F127" s="16">
        <v>45184</v>
      </c>
      <c r="G127" t="s">
        <v>1860</v>
      </c>
      <c r="H127" s="17">
        <v>0.81736111111111109</v>
      </c>
      <c r="J127">
        <v>4425</v>
      </c>
      <c r="K127">
        <v>94</v>
      </c>
      <c r="L127">
        <v>4</v>
      </c>
      <c r="M127">
        <v>0</v>
      </c>
      <c r="N127">
        <v>10</v>
      </c>
      <c r="O127">
        <v>16</v>
      </c>
      <c r="P127">
        <v>108</v>
      </c>
      <c r="Q127" s="18">
        <v>2.4406779661017002E-2</v>
      </c>
      <c r="R127">
        <v>19</v>
      </c>
    </row>
    <row r="128" spans="1:18" x14ac:dyDescent="0.3">
      <c r="A128" t="s">
        <v>3189</v>
      </c>
      <c r="B128" t="s">
        <v>1337</v>
      </c>
      <c r="C128" t="s">
        <v>1338</v>
      </c>
      <c r="D128" t="s">
        <v>187</v>
      </c>
      <c r="E128">
        <v>0</v>
      </c>
      <c r="F128" s="16">
        <v>45184</v>
      </c>
      <c r="G128" t="s">
        <v>1860</v>
      </c>
      <c r="H128" s="17">
        <v>0.54791666666666672</v>
      </c>
      <c r="J128">
        <v>1887</v>
      </c>
      <c r="K128">
        <v>132</v>
      </c>
      <c r="L128">
        <v>3</v>
      </c>
      <c r="M128">
        <v>4</v>
      </c>
      <c r="N128">
        <v>4</v>
      </c>
      <c r="P128">
        <v>143</v>
      </c>
      <c r="Q128" s="18">
        <v>7.57816640169581E-2</v>
      </c>
      <c r="R128">
        <v>13</v>
      </c>
    </row>
    <row r="129" spans="1:18" x14ac:dyDescent="0.3">
      <c r="A129" t="s">
        <v>3256</v>
      </c>
      <c r="B129" t="s">
        <v>1331</v>
      </c>
      <c r="C129" t="s">
        <v>1332</v>
      </c>
      <c r="D129" t="s">
        <v>187</v>
      </c>
      <c r="E129">
        <v>0</v>
      </c>
      <c r="F129" s="16">
        <v>45185</v>
      </c>
      <c r="G129" t="s">
        <v>1859</v>
      </c>
      <c r="H129" s="17">
        <v>0.41597222222222224</v>
      </c>
      <c r="J129">
        <v>1337</v>
      </c>
      <c r="K129">
        <v>100</v>
      </c>
      <c r="L129">
        <v>5</v>
      </c>
      <c r="M129">
        <v>5</v>
      </c>
      <c r="N129">
        <v>1</v>
      </c>
      <c r="P129">
        <v>111</v>
      </c>
      <c r="Q129" s="18">
        <v>8.3021690351533298E-2</v>
      </c>
      <c r="R129">
        <v>9</v>
      </c>
    </row>
    <row r="130" spans="1:18" x14ac:dyDescent="0.3">
      <c r="A130" t="s">
        <v>2954</v>
      </c>
      <c r="B130" t="s">
        <v>1327</v>
      </c>
      <c r="C130" t="s">
        <v>1328</v>
      </c>
      <c r="D130" t="s">
        <v>187</v>
      </c>
      <c r="E130">
        <v>0</v>
      </c>
      <c r="F130" s="16">
        <v>45187</v>
      </c>
      <c r="G130" t="s">
        <v>1858</v>
      </c>
      <c r="H130" s="17">
        <v>0.79791666666666672</v>
      </c>
      <c r="J130">
        <v>4806</v>
      </c>
      <c r="K130">
        <v>105</v>
      </c>
      <c r="L130">
        <v>54</v>
      </c>
      <c r="M130">
        <v>0</v>
      </c>
      <c r="N130">
        <v>27</v>
      </c>
      <c r="O130">
        <v>1</v>
      </c>
      <c r="P130">
        <v>186</v>
      </c>
      <c r="Q130" s="18">
        <v>3.8701622971285897E-2</v>
      </c>
      <c r="R130">
        <v>19</v>
      </c>
    </row>
    <row r="131" spans="1:18" x14ac:dyDescent="0.3">
      <c r="A131" t="s">
        <v>2995</v>
      </c>
      <c r="B131" t="s">
        <v>1329</v>
      </c>
      <c r="C131" t="s">
        <v>1330</v>
      </c>
      <c r="D131" t="s">
        <v>187</v>
      </c>
      <c r="E131">
        <v>0</v>
      </c>
      <c r="F131" s="16">
        <v>45187</v>
      </c>
      <c r="G131" t="s">
        <v>1858</v>
      </c>
      <c r="H131" s="17">
        <v>0.42291666666666666</v>
      </c>
      <c r="J131">
        <v>4003</v>
      </c>
      <c r="K131">
        <v>228</v>
      </c>
      <c r="L131">
        <v>24</v>
      </c>
      <c r="M131">
        <v>3</v>
      </c>
      <c r="N131">
        <v>18</v>
      </c>
      <c r="O131">
        <v>2</v>
      </c>
      <c r="P131">
        <v>273</v>
      </c>
      <c r="Q131" s="18">
        <v>6.8198850861853594E-2</v>
      </c>
      <c r="R131">
        <v>10</v>
      </c>
    </row>
    <row r="132" spans="1:18" x14ac:dyDescent="0.3">
      <c r="A132" t="s">
        <v>3077</v>
      </c>
      <c r="B132" t="s">
        <v>1323</v>
      </c>
      <c r="C132" t="s">
        <v>1324</v>
      </c>
      <c r="D132" t="s">
        <v>187</v>
      </c>
      <c r="E132">
        <v>0</v>
      </c>
      <c r="F132" s="16">
        <v>45188</v>
      </c>
      <c r="G132" t="s">
        <v>1863</v>
      </c>
      <c r="H132" s="17">
        <v>0.88194444444444442</v>
      </c>
      <c r="J132">
        <v>2954</v>
      </c>
      <c r="K132">
        <v>166</v>
      </c>
      <c r="L132">
        <v>6</v>
      </c>
      <c r="M132">
        <v>3</v>
      </c>
      <c r="N132">
        <v>2</v>
      </c>
      <c r="O132">
        <v>1</v>
      </c>
      <c r="P132">
        <v>177</v>
      </c>
      <c r="Q132" s="18">
        <v>5.9918754231550402E-2</v>
      </c>
      <c r="R132">
        <v>21</v>
      </c>
    </row>
    <row r="133" spans="1:18" x14ac:dyDescent="0.3">
      <c r="A133" t="s">
        <v>3092</v>
      </c>
      <c r="B133" t="s">
        <v>1537</v>
      </c>
      <c r="C133" t="s">
        <v>1538</v>
      </c>
      <c r="D133" t="s">
        <v>187</v>
      </c>
      <c r="E133">
        <v>0</v>
      </c>
      <c r="F133" s="16">
        <v>45188</v>
      </c>
      <c r="G133" t="s">
        <v>1863</v>
      </c>
      <c r="H133" s="17">
        <v>0.66249999999999998</v>
      </c>
      <c r="J133">
        <v>2835</v>
      </c>
      <c r="K133">
        <v>400</v>
      </c>
      <c r="L133">
        <v>44</v>
      </c>
      <c r="M133">
        <v>8</v>
      </c>
      <c r="N133">
        <v>10</v>
      </c>
      <c r="O133">
        <v>2</v>
      </c>
      <c r="P133">
        <v>462</v>
      </c>
      <c r="Q133" s="18">
        <v>0.162962962962963</v>
      </c>
      <c r="R133">
        <v>15</v>
      </c>
    </row>
    <row r="134" spans="1:18" x14ac:dyDescent="0.3">
      <c r="A134" t="s">
        <v>3286</v>
      </c>
      <c r="B134" t="s">
        <v>1325</v>
      </c>
      <c r="C134" t="s">
        <v>1326</v>
      </c>
      <c r="D134" t="s">
        <v>187</v>
      </c>
      <c r="E134">
        <v>0</v>
      </c>
      <c r="F134" s="16">
        <v>45188</v>
      </c>
      <c r="G134" t="s">
        <v>1863</v>
      </c>
      <c r="H134" s="17">
        <v>0.42708333333333331</v>
      </c>
      <c r="J134">
        <v>1029</v>
      </c>
      <c r="K134">
        <v>16</v>
      </c>
      <c r="L134">
        <v>3</v>
      </c>
      <c r="M134">
        <v>0</v>
      </c>
      <c r="N134">
        <v>1</v>
      </c>
      <c r="P134">
        <v>20</v>
      </c>
      <c r="Q134" s="18">
        <v>1.9436345966958202E-2</v>
      </c>
      <c r="R134">
        <v>10</v>
      </c>
    </row>
    <row r="135" spans="1:18" x14ac:dyDescent="0.3">
      <c r="A135" t="s">
        <v>3290</v>
      </c>
      <c r="B135" t="s">
        <v>1321</v>
      </c>
      <c r="C135" t="s">
        <v>1322</v>
      </c>
      <c r="D135" t="s">
        <v>187</v>
      </c>
      <c r="E135">
        <v>0</v>
      </c>
      <c r="F135" s="16">
        <v>45189</v>
      </c>
      <c r="G135" t="s">
        <v>1862</v>
      </c>
      <c r="H135" s="17">
        <v>0.39583333333333331</v>
      </c>
      <c r="J135">
        <v>998</v>
      </c>
      <c r="K135">
        <v>73</v>
      </c>
      <c r="L135">
        <v>4</v>
      </c>
      <c r="M135">
        <v>0</v>
      </c>
      <c r="N135">
        <v>3</v>
      </c>
      <c r="P135">
        <v>80</v>
      </c>
      <c r="Q135" s="18">
        <v>8.0160320641282604E-2</v>
      </c>
      <c r="R135">
        <v>9</v>
      </c>
    </row>
    <row r="136" spans="1:18" x14ac:dyDescent="0.3">
      <c r="A136" t="s">
        <v>3301</v>
      </c>
      <c r="B136" t="s">
        <v>1319</v>
      </c>
      <c r="C136" t="s">
        <v>1320</v>
      </c>
      <c r="D136" t="s">
        <v>188</v>
      </c>
      <c r="E136">
        <v>0</v>
      </c>
      <c r="F136" s="16">
        <v>45189</v>
      </c>
      <c r="G136" t="s">
        <v>1862</v>
      </c>
      <c r="H136" s="17">
        <v>0.79027777777777775</v>
      </c>
      <c r="J136">
        <v>772</v>
      </c>
      <c r="K136">
        <v>48</v>
      </c>
      <c r="L136">
        <v>0</v>
      </c>
      <c r="M136">
        <v>1</v>
      </c>
      <c r="N136">
        <v>0</v>
      </c>
      <c r="O136">
        <v>1</v>
      </c>
      <c r="P136">
        <v>49</v>
      </c>
      <c r="Q136" s="18">
        <v>6.3471502590673606E-2</v>
      </c>
      <c r="R136">
        <v>18</v>
      </c>
    </row>
    <row r="137" spans="1:18" x14ac:dyDescent="0.3">
      <c r="A137" t="s">
        <v>3041</v>
      </c>
      <c r="B137" t="s">
        <v>1317</v>
      </c>
      <c r="C137" t="s">
        <v>1318</v>
      </c>
      <c r="D137" t="s">
        <v>189</v>
      </c>
      <c r="E137">
        <v>90</v>
      </c>
      <c r="F137" s="16">
        <v>45190</v>
      </c>
      <c r="G137" t="s">
        <v>1861</v>
      </c>
      <c r="H137" s="17">
        <v>0.48055555555555557</v>
      </c>
      <c r="J137">
        <v>3381</v>
      </c>
      <c r="K137">
        <v>177</v>
      </c>
      <c r="L137">
        <v>12</v>
      </c>
      <c r="M137">
        <v>19</v>
      </c>
      <c r="N137">
        <v>6</v>
      </c>
      <c r="O137">
        <v>1</v>
      </c>
      <c r="P137">
        <v>214</v>
      </c>
      <c r="Q137" s="18">
        <v>6.3294883170659594E-2</v>
      </c>
      <c r="R137">
        <v>11</v>
      </c>
    </row>
    <row r="138" spans="1:18" x14ac:dyDescent="0.3">
      <c r="A138" t="s">
        <v>3229</v>
      </c>
      <c r="B138" t="s">
        <v>1315</v>
      </c>
      <c r="C138" t="s">
        <v>1316</v>
      </c>
      <c r="D138" t="s">
        <v>188</v>
      </c>
      <c r="E138">
        <v>0</v>
      </c>
      <c r="F138" s="16">
        <v>45190</v>
      </c>
      <c r="G138" t="s">
        <v>1861</v>
      </c>
      <c r="H138" s="17">
        <v>0.84444444444444444</v>
      </c>
      <c r="J138">
        <v>1615</v>
      </c>
      <c r="K138">
        <v>118</v>
      </c>
      <c r="L138">
        <v>17</v>
      </c>
      <c r="M138">
        <v>2</v>
      </c>
      <c r="N138">
        <v>8</v>
      </c>
      <c r="O138">
        <v>2</v>
      </c>
      <c r="P138">
        <v>145</v>
      </c>
      <c r="Q138" s="18">
        <v>8.9783281733746098E-2</v>
      </c>
      <c r="R138">
        <v>20</v>
      </c>
    </row>
    <row r="139" spans="1:18" x14ac:dyDescent="0.3">
      <c r="A139" t="s">
        <v>2909</v>
      </c>
      <c r="B139" t="s">
        <v>1313</v>
      </c>
      <c r="C139" t="s">
        <v>1314</v>
      </c>
      <c r="D139" t="s">
        <v>187</v>
      </c>
      <c r="E139">
        <v>0</v>
      </c>
      <c r="F139" s="16">
        <v>45191</v>
      </c>
      <c r="G139" t="s">
        <v>1860</v>
      </c>
      <c r="H139" s="17">
        <v>0.81944444444444442</v>
      </c>
      <c r="J139">
        <v>5705</v>
      </c>
      <c r="K139">
        <v>394</v>
      </c>
      <c r="L139">
        <v>101</v>
      </c>
      <c r="M139">
        <v>3</v>
      </c>
      <c r="N139">
        <v>15</v>
      </c>
      <c r="O139">
        <v>5</v>
      </c>
      <c r="P139">
        <v>513</v>
      </c>
      <c r="Q139" s="18">
        <v>8.9921121822962302E-2</v>
      </c>
      <c r="R139">
        <v>19</v>
      </c>
    </row>
    <row r="140" spans="1:18" x14ac:dyDescent="0.3">
      <c r="A140" t="s">
        <v>3031</v>
      </c>
      <c r="B140" t="s">
        <v>1311</v>
      </c>
      <c r="C140" t="s">
        <v>1312</v>
      </c>
      <c r="D140" t="s">
        <v>187</v>
      </c>
      <c r="E140">
        <v>0</v>
      </c>
      <c r="F140" s="16">
        <v>45192</v>
      </c>
      <c r="G140" t="s">
        <v>1859</v>
      </c>
      <c r="H140" s="17">
        <v>0.4201388888888889</v>
      </c>
      <c r="J140">
        <v>3466</v>
      </c>
      <c r="K140">
        <v>322</v>
      </c>
      <c r="L140">
        <v>8</v>
      </c>
      <c r="M140">
        <v>9</v>
      </c>
      <c r="N140">
        <v>7</v>
      </c>
      <c r="P140">
        <v>346</v>
      </c>
      <c r="Q140" s="18">
        <v>9.9826889786497397E-2</v>
      </c>
      <c r="R140">
        <v>10</v>
      </c>
    </row>
    <row r="141" spans="1:18" x14ac:dyDescent="0.3">
      <c r="A141" t="s">
        <v>2808</v>
      </c>
      <c r="B141" t="s">
        <v>1305</v>
      </c>
      <c r="C141" t="s">
        <v>1306</v>
      </c>
      <c r="D141" t="s">
        <v>187</v>
      </c>
      <c r="E141">
        <v>0</v>
      </c>
      <c r="F141" s="16">
        <v>45194</v>
      </c>
      <c r="G141" t="s">
        <v>1858</v>
      </c>
      <c r="H141" s="17">
        <v>0.87569444444444444</v>
      </c>
      <c r="J141">
        <v>10592</v>
      </c>
      <c r="K141">
        <v>1447</v>
      </c>
      <c r="L141">
        <v>137</v>
      </c>
      <c r="M141">
        <v>12</v>
      </c>
      <c r="N141">
        <v>46</v>
      </c>
      <c r="O141">
        <v>20</v>
      </c>
      <c r="P141">
        <v>1642</v>
      </c>
      <c r="Q141" s="18">
        <v>0.15502265861027201</v>
      </c>
      <c r="R141">
        <v>21</v>
      </c>
    </row>
    <row r="142" spans="1:18" x14ac:dyDescent="0.3">
      <c r="A142" t="s">
        <v>2926</v>
      </c>
      <c r="B142" t="s">
        <v>1307</v>
      </c>
      <c r="C142" t="s">
        <v>1308</v>
      </c>
      <c r="D142" t="s">
        <v>187</v>
      </c>
      <c r="E142">
        <v>0</v>
      </c>
      <c r="F142" s="16">
        <v>45194</v>
      </c>
      <c r="G142" t="s">
        <v>1858</v>
      </c>
      <c r="H142" s="17">
        <v>0.7944444444444444</v>
      </c>
      <c r="J142">
        <v>5319</v>
      </c>
      <c r="K142">
        <v>335</v>
      </c>
      <c r="L142">
        <v>48</v>
      </c>
      <c r="M142">
        <v>14</v>
      </c>
      <c r="N142">
        <v>13</v>
      </c>
      <c r="O142">
        <v>1</v>
      </c>
      <c r="P142">
        <v>410</v>
      </c>
      <c r="Q142" s="18">
        <v>7.7082158300432399E-2</v>
      </c>
      <c r="R142">
        <v>19</v>
      </c>
    </row>
    <row r="143" spans="1:18" x14ac:dyDescent="0.3">
      <c r="A143" t="s">
        <v>3107</v>
      </c>
      <c r="B143" t="s">
        <v>1309</v>
      </c>
      <c r="C143" t="s">
        <v>1310</v>
      </c>
      <c r="D143" t="s">
        <v>187</v>
      </c>
      <c r="E143">
        <v>0</v>
      </c>
      <c r="F143" s="16">
        <v>45194</v>
      </c>
      <c r="G143" t="s">
        <v>1858</v>
      </c>
      <c r="H143" s="17">
        <v>0.45694444444444443</v>
      </c>
      <c r="J143">
        <v>2707</v>
      </c>
      <c r="K143">
        <v>117</v>
      </c>
      <c r="L143">
        <v>3</v>
      </c>
      <c r="M143">
        <v>4</v>
      </c>
      <c r="N143">
        <v>4</v>
      </c>
      <c r="P143">
        <v>128</v>
      </c>
      <c r="Q143" s="18">
        <v>4.7284817140746199E-2</v>
      </c>
      <c r="R143">
        <v>10</v>
      </c>
    </row>
    <row r="144" spans="1:18" x14ac:dyDescent="0.3">
      <c r="A144" t="s">
        <v>3251</v>
      </c>
      <c r="B144" t="s">
        <v>1303</v>
      </c>
      <c r="C144" t="s">
        <v>1304</v>
      </c>
      <c r="D144" t="s">
        <v>187</v>
      </c>
      <c r="E144">
        <v>0</v>
      </c>
      <c r="F144" s="16">
        <v>45195</v>
      </c>
      <c r="G144" t="s">
        <v>1863</v>
      </c>
      <c r="H144" s="17">
        <v>0.42708333333333331</v>
      </c>
      <c r="J144">
        <v>1394</v>
      </c>
      <c r="K144">
        <v>65</v>
      </c>
      <c r="L144">
        <v>9</v>
      </c>
      <c r="M144">
        <v>0</v>
      </c>
      <c r="N144">
        <v>2</v>
      </c>
      <c r="O144">
        <v>1</v>
      </c>
      <c r="P144">
        <v>76</v>
      </c>
      <c r="Q144" s="18">
        <v>5.4519368723099003E-2</v>
      </c>
      <c r="R144">
        <v>10</v>
      </c>
    </row>
    <row r="145" spans="1:18" x14ac:dyDescent="0.3">
      <c r="A145" t="s">
        <v>3261</v>
      </c>
      <c r="B145" t="s">
        <v>1301</v>
      </c>
      <c r="C145" t="s">
        <v>1302</v>
      </c>
      <c r="D145" t="s">
        <v>187</v>
      </c>
      <c r="E145">
        <v>0</v>
      </c>
      <c r="F145" s="16">
        <v>45195</v>
      </c>
      <c r="G145" t="s">
        <v>1863</v>
      </c>
      <c r="H145" s="17">
        <v>0.87291666666666667</v>
      </c>
      <c r="J145">
        <v>1294</v>
      </c>
      <c r="K145">
        <v>110</v>
      </c>
      <c r="L145">
        <v>12</v>
      </c>
      <c r="M145">
        <v>2</v>
      </c>
      <c r="N145">
        <v>1</v>
      </c>
      <c r="O145">
        <v>1</v>
      </c>
      <c r="P145">
        <v>125</v>
      </c>
      <c r="Q145" s="18">
        <v>9.65996908809892E-2</v>
      </c>
      <c r="R145">
        <v>20</v>
      </c>
    </row>
    <row r="146" spans="1:18" x14ac:dyDescent="0.3">
      <c r="A146" t="s">
        <v>2939</v>
      </c>
      <c r="B146" t="s">
        <v>1299</v>
      </c>
      <c r="C146" t="s">
        <v>1300</v>
      </c>
      <c r="D146" t="s">
        <v>187</v>
      </c>
      <c r="E146">
        <v>0</v>
      </c>
      <c r="F146" s="16">
        <v>45196</v>
      </c>
      <c r="G146" t="s">
        <v>1862</v>
      </c>
      <c r="H146" s="17">
        <v>0.43125000000000002</v>
      </c>
      <c r="J146">
        <v>5177</v>
      </c>
      <c r="K146">
        <v>355</v>
      </c>
      <c r="L146">
        <v>41</v>
      </c>
      <c r="M146">
        <v>4</v>
      </c>
      <c r="N146">
        <v>21</v>
      </c>
      <c r="O146">
        <v>4</v>
      </c>
      <c r="P146">
        <v>421</v>
      </c>
      <c r="Q146" s="18">
        <v>8.1321228510720503E-2</v>
      </c>
      <c r="R146">
        <v>10</v>
      </c>
    </row>
    <row r="147" spans="1:18" x14ac:dyDescent="0.3">
      <c r="A147" t="s">
        <v>3018</v>
      </c>
      <c r="B147" t="s">
        <v>1297</v>
      </c>
      <c r="C147" t="s">
        <v>1298</v>
      </c>
      <c r="D147" t="s">
        <v>187</v>
      </c>
      <c r="E147">
        <v>0</v>
      </c>
      <c r="F147" s="16">
        <v>45196</v>
      </c>
      <c r="G147" t="s">
        <v>1862</v>
      </c>
      <c r="H147" s="17">
        <v>0.78888888888888886</v>
      </c>
      <c r="J147">
        <v>3636</v>
      </c>
      <c r="K147">
        <v>342</v>
      </c>
      <c r="L147">
        <v>38</v>
      </c>
      <c r="M147">
        <v>3</v>
      </c>
      <c r="N147">
        <v>7</v>
      </c>
      <c r="O147">
        <v>6</v>
      </c>
      <c r="P147">
        <v>390</v>
      </c>
      <c r="Q147" s="18">
        <v>0.107260726072607</v>
      </c>
      <c r="R147">
        <v>18</v>
      </c>
    </row>
    <row r="148" spans="1:18" x14ac:dyDescent="0.3">
      <c r="A148" t="s">
        <v>3004</v>
      </c>
      <c r="B148" t="s">
        <v>1293</v>
      </c>
      <c r="C148" t="s">
        <v>1294</v>
      </c>
      <c r="D148" t="s">
        <v>188</v>
      </c>
      <c r="E148">
        <v>0</v>
      </c>
      <c r="F148" s="16">
        <v>45197</v>
      </c>
      <c r="G148" t="s">
        <v>1861</v>
      </c>
      <c r="H148" s="17">
        <v>0.57847222222222228</v>
      </c>
      <c r="J148">
        <v>3840</v>
      </c>
      <c r="K148">
        <v>271</v>
      </c>
      <c r="L148">
        <v>17</v>
      </c>
      <c r="M148">
        <v>12</v>
      </c>
      <c r="N148">
        <v>5</v>
      </c>
      <c r="P148">
        <v>305</v>
      </c>
      <c r="Q148" s="18">
        <v>7.9427083333333301E-2</v>
      </c>
      <c r="R148">
        <v>13</v>
      </c>
    </row>
    <row r="149" spans="1:18" x14ac:dyDescent="0.3">
      <c r="A149" t="s">
        <v>3012</v>
      </c>
      <c r="B149" t="s">
        <v>1295</v>
      </c>
      <c r="C149" t="s">
        <v>1296</v>
      </c>
      <c r="D149" t="s">
        <v>187</v>
      </c>
      <c r="E149">
        <v>0</v>
      </c>
      <c r="F149" s="16">
        <v>45197</v>
      </c>
      <c r="G149" t="s">
        <v>1861</v>
      </c>
      <c r="H149" s="17">
        <v>0.42499999999999999</v>
      </c>
      <c r="J149">
        <v>3745</v>
      </c>
      <c r="K149">
        <v>408</v>
      </c>
      <c r="L149">
        <v>31</v>
      </c>
      <c r="M149">
        <v>8</v>
      </c>
      <c r="N149">
        <v>3</v>
      </c>
      <c r="O149">
        <v>2</v>
      </c>
      <c r="P149">
        <v>450</v>
      </c>
      <c r="Q149" s="18">
        <v>0.120160213618158</v>
      </c>
      <c r="R149">
        <v>10</v>
      </c>
    </row>
    <row r="150" spans="1:18" x14ac:dyDescent="0.3">
      <c r="A150" t="s">
        <v>3285</v>
      </c>
      <c r="B150" t="s">
        <v>1291</v>
      </c>
      <c r="C150" t="s">
        <v>1292</v>
      </c>
      <c r="D150" t="s">
        <v>188</v>
      </c>
      <c r="E150">
        <v>0</v>
      </c>
      <c r="F150" s="16">
        <v>45197</v>
      </c>
      <c r="G150" t="s">
        <v>1861</v>
      </c>
      <c r="H150" s="17">
        <v>0.84722222222222221</v>
      </c>
      <c r="J150">
        <v>1048</v>
      </c>
      <c r="K150">
        <v>55</v>
      </c>
      <c r="L150">
        <v>4</v>
      </c>
      <c r="M150">
        <v>1</v>
      </c>
      <c r="N150">
        <v>1</v>
      </c>
      <c r="P150">
        <v>61</v>
      </c>
      <c r="Q150" s="18">
        <v>5.8206106870229E-2</v>
      </c>
      <c r="R150">
        <v>20</v>
      </c>
    </row>
    <row r="151" spans="1:18" x14ac:dyDescent="0.3">
      <c r="A151" t="s">
        <v>2862</v>
      </c>
      <c r="B151" t="s">
        <v>1289</v>
      </c>
      <c r="C151" t="s">
        <v>1290</v>
      </c>
      <c r="D151" t="s">
        <v>187</v>
      </c>
      <c r="E151">
        <v>0</v>
      </c>
      <c r="F151" s="16">
        <v>45198</v>
      </c>
      <c r="G151" t="s">
        <v>1860</v>
      </c>
      <c r="H151" s="17">
        <v>0.84027777777777779</v>
      </c>
      <c r="J151">
        <v>6788</v>
      </c>
      <c r="K151">
        <v>329</v>
      </c>
      <c r="L151">
        <v>92</v>
      </c>
      <c r="M151">
        <v>26</v>
      </c>
      <c r="N151">
        <v>30</v>
      </c>
      <c r="O151">
        <v>2</v>
      </c>
      <c r="P151">
        <v>477</v>
      </c>
      <c r="Q151" s="18">
        <v>7.0271066588096606E-2</v>
      </c>
      <c r="R151">
        <v>20</v>
      </c>
    </row>
    <row r="152" spans="1:18" x14ac:dyDescent="0.3">
      <c r="A152" t="s">
        <v>2934</v>
      </c>
      <c r="B152" t="s">
        <v>1287</v>
      </c>
      <c r="C152" t="s">
        <v>1288</v>
      </c>
      <c r="D152" t="s">
        <v>187</v>
      </c>
      <c r="E152">
        <v>0</v>
      </c>
      <c r="F152" s="16">
        <v>45199</v>
      </c>
      <c r="G152" t="s">
        <v>1859</v>
      </c>
      <c r="H152" s="17">
        <v>0.45347222222222222</v>
      </c>
      <c r="J152">
        <v>5233</v>
      </c>
      <c r="K152">
        <v>275</v>
      </c>
      <c r="L152">
        <v>72</v>
      </c>
      <c r="M152">
        <v>6</v>
      </c>
      <c r="N152">
        <v>14</v>
      </c>
      <c r="O152">
        <v>1</v>
      </c>
      <c r="P152">
        <v>367</v>
      </c>
      <c r="Q152" s="18">
        <v>7.01318555321995E-2</v>
      </c>
      <c r="R152">
        <v>10</v>
      </c>
    </row>
    <row r="153" spans="1:18" x14ac:dyDescent="0.3">
      <c r="A153" t="s">
        <v>3191</v>
      </c>
      <c r="B153" t="s">
        <v>1281</v>
      </c>
      <c r="C153" t="s">
        <v>1282</v>
      </c>
      <c r="D153" t="s">
        <v>188</v>
      </c>
      <c r="E153">
        <v>0</v>
      </c>
      <c r="F153" s="16">
        <v>45200</v>
      </c>
      <c r="G153" t="s">
        <v>1864</v>
      </c>
      <c r="H153" s="17">
        <v>0.69097222222222221</v>
      </c>
      <c r="J153">
        <v>1865</v>
      </c>
      <c r="K153">
        <v>59</v>
      </c>
      <c r="L153">
        <v>9</v>
      </c>
      <c r="M153">
        <v>0</v>
      </c>
      <c r="N153">
        <v>3</v>
      </c>
      <c r="P153">
        <v>71</v>
      </c>
      <c r="Q153" s="18">
        <v>3.8069705093833797E-2</v>
      </c>
      <c r="R153">
        <v>16</v>
      </c>
    </row>
    <row r="154" spans="1:18" x14ac:dyDescent="0.3">
      <c r="A154" t="s">
        <v>2958</v>
      </c>
      <c r="B154" t="s">
        <v>1275</v>
      </c>
      <c r="C154" t="s">
        <v>1276</v>
      </c>
      <c r="D154" t="s">
        <v>187</v>
      </c>
      <c r="E154">
        <v>0</v>
      </c>
      <c r="F154" s="16">
        <v>45201</v>
      </c>
      <c r="G154" t="s">
        <v>1858</v>
      </c>
      <c r="H154" s="17">
        <v>0.77777777777777779</v>
      </c>
      <c r="J154">
        <v>4694</v>
      </c>
      <c r="K154">
        <v>454</v>
      </c>
      <c r="L154">
        <v>110</v>
      </c>
      <c r="M154">
        <v>4</v>
      </c>
      <c r="N154">
        <v>16</v>
      </c>
      <c r="O154">
        <v>12</v>
      </c>
      <c r="P154">
        <v>584</v>
      </c>
      <c r="Q154" s="18">
        <v>0.124414145717938</v>
      </c>
      <c r="R154">
        <v>18</v>
      </c>
    </row>
    <row r="155" spans="1:18" x14ac:dyDescent="0.3">
      <c r="A155" t="s">
        <v>3050</v>
      </c>
      <c r="B155" t="s">
        <v>1279</v>
      </c>
      <c r="C155" t="s">
        <v>1280</v>
      </c>
      <c r="D155" t="s">
        <v>187</v>
      </c>
      <c r="E155">
        <v>0</v>
      </c>
      <c r="F155" s="16">
        <v>45201</v>
      </c>
      <c r="G155" t="s">
        <v>1858</v>
      </c>
      <c r="H155" s="17">
        <v>0.5229166666666667</v>
      </c>
      <c r="J155">
        <v>3235</v>
      </c>
      <c r="K155">
        <v>228</v>
      </c>
      <c r="L155">
        <v>5</v>
      </c>
      <c r="M155">
        <v>7</v>
      </c>
      <c r="N155">
        <v>3</v>
      </c>
      <c r="P155">
        <v>243</v>
      </c>
      <c r="Q155" s="18">
        <v>7.5115919629057198E-2</v>
      </c>
      <c r="R155">
        <v>12</v>
      </c>
    </row>
    <row r="156" spans="1:18" x14ac:dyDescent="0.3">
      <c r="A156" t="s">
        <v>3127</v>
      </c>
      <c r="B156" t="s">
        <v>1277</v>
      </c>
      <c r="C156" t="s">
        <v>1278</v>
      </c>
      <c r="D156" t="s">
        <v>187</v>
      </c>
      <c r="E156">
        <v>0</v>
      </c>
      <c r="F156" s="16">
        <v>45201</v>
      </c>
      <c r="G156" t="s">
        <v>1858</v>
      </c>
      <c r="H156" s="17">
        <v>0.64861111111111114</v>
      </c>
      <c r="J156">
        <v>2484</v>
      </c>
      <c r="K156">
        <v>76</v>
      </c>
      <c r="L156">
        <v>37</v>
      </c>
      <c r="M156">
        <v>0</v>
      </c>
      <c r="N156">
        <v>6</v>
      </c>
      <c r="O156">
        <v>2</v>
      </c>
      <c r="P156">
        <v>119</v>
      </c>
      <c r="Q156" s="18">
        <v>4.7906602254428297E-2</v>
      </c>
      <c r="R156">
        <v>15</v>
      </c>
    </row>
    <row r="157" spans="1:18" x14ac:dyDescent="0.3">
      <c r="A157" t="s">
        <v>2935</v>
      </c>
      <c r="B157" t="s">
        <v>1271</v>
      </c>
      <c r="C157" t="s">
        <v>1272</v>
      </c>
      <c r="D157" t="s">
        <v>188</v>
      </c>
      <c r="E157">
        <v>0</v>
      </c>
      <c r="F157" s="16">
        <v>45202</v>
      </c>
      <c r="G157" t="s">
        <v>1863</v>
      </c>
      <c r="H157" s="17">
        <v>0.82916666666666672</v>
      </c>
      <c r="J157">
        <v>5213</v>
      </c>
      <c r="K157">
        <v>617</v>
      </c>
      <c r="L157">
        <v>48</v>
      </c>
      <c r="M157">
        <v>1</v>
      </c>
      <c r="N157">
        <v>119</v>
      </c>
      <c r="O157">
        <v>3</v>
      </c>
      <c r="P157">
        <v>785</v>
      </c>
      <c r="Q157" s="18">
        <v>0.150585075772108</v>
      </c>
      <c r="R157">
        <v>19</v>
      </c>
    </row>
    <row r="158" spans="1:18" x14ac:dyDescent="0.3">
      <c r="A158" t="s">
        <v>3024</v>
      </c>
      <c r="B158" t="s">
        <v>1273</v>
      </c>
      <c r="C158" t="s">
        <v>1274</v>
      </c>
      <c r="D158" t="s">
        <v>187</v>
      </c>
      <c r="E158">
        <v>0</v>
      </c>
      <c r="F158" s="16">
        <v>45202</v>
      </c>
      <c r="G158" t="s">
        <v>1863</v>
      </c>
      <c r="H158" s="17">
        <v>0.42916666666666664</v>
      </c>
      <c r="J158">
        <v>3543</v>
      </c>
      <c r="K158">
        <v>168</v>
      </c>
      <c r="L158">
        <v>11</v>
      </c>
      <c r="M158">
        <v>0</v>
      </c>
      <c r="N158">
        <v>12</v>
      </c>
      <c r="O158">
        <v>1</v>
      </c>
      <c r="P158">
        <v>191</v>
      </c>
      <c r="Q158" s="18">
        <v>5.3909116567880298E-2</v>
      </c>
      <c r="R158">
        <v>10</v>
      </c>
    </row>
    <row r="159" spans="1:18" x14ac:dyDescent="0.3">
      <c r="A159" t="s">
        <v>2901</v>
      </c>
      <c r="B159" t="s">
        <v>1269</v>
      </c>
      <c r="C159" t="s">
        <v>1270</v>
      </c>
      <c r="D159" t="s">
        <v>187</v>
      </c>
      <c r="E159">
        <v>0</v>
      </c>
      <c r="F159" s="16">
        <v>45203</v>
      </c>
      <c r="G159" t="s">
        <v>1862</v>
      </c>
      <c r="H159" s="17">
        <v>0.54583333333333328</v>
      </c>
      <c r="J159">
        <v>5836</v>
      </c>
      <c r="K159">
        <v>602</v>
      </c>
      <c r="L159">
        <v>201</v>
      </c>
      <c r="M159">
        <v>3</v>
      </c>
      <c r="N159">
        <v>42</v>
      </c>
      <c r="O159">
        <v>5</v>
      </c>
      <c r="P159">
        <v>848</v>
      </c>
      <c r="Q159" s="18">
        <v>0.145305003427005</v>
      </c>
      <c r="R159">
        <v>13</v>
      </c>
    </row>
    <row r="160" spans="1:18" x14ac:dyDescent="0.3">
      <c r="A160" t="s">
        <v>3097</v>
      </c>
      <c r="B160" t="s">
        <v>1265</v>
      </c>
      <c r="C160" t="s">
        <v>1266</v>
      </c>
      <c r="D160" t="s">
        <v>189</v>
      </c>
      <c r="E160">
        <v>77</v>
      </c>
      <c r="F160" s="16">
        <v>45203</v>
      </c>
      <c r="G160" t="s">
        <v>1862</v>
      </c>
      <c r="H160" s="17">
        <v>0.82430555555555551</v>
      </c>
      <c r="J160">
        <v>2776</v>
      </c>
      <c r="K160">
        <v>136</v>
      </c>
      <c r="L160">
        <v>7</v>
      </c>
      <c r="M160">
        <v>2</v>
      </c>
      <c r="N160">
        <v>4</v>
      </c>
      <c r="P160">
        <v>149</v>
      </c>
      <c r="Q160" s="18">
        <v>5.36743515850144E-2</v>
      </c>
      <c r="R160">
        <v>19</v>
      </c>
    </row>
    <row r="161" spans="1:18" x14ac:dyDescent="0.3">
      <c r="A161" t="s">
        <v>3252</v>
      </c>
      <c r="B161" t="s">
        <v>1267</v>
      </c>
      <c r="C161" t="s">
        <v>1268</v>
      </c>
      <c r="D161" t="s">
        <v>187</v>
      </c>
      <c r="E161">
        <v>0</v>
      </c>
      <c r="F161" s="16">
        <v>45203</v>
      </c>
      <c r="G161" t="s">
        <v>1862</v>
      </c>
      <c r="H161" s="17">
        <v>0.6430555555555556</v>
      </c>
      <c r="J161">
        <v>1372</v>
      </c>
      <c r="K161">
        <v>109</v>
      </c>
      <c r="L161">
        <v>8</v>
      </c>
      <c r="M161">
        <v>2</v>
      </c>
      <c r="N161">
        <v>2</v>
      </c>
      <c r="P161">
        <v>121</v>
      </c>
      <c r="Q161" s="18">
        <v>8.8192419825072907E-2</v>
      </c>
      <c r="R161">
        <v>15</v>
      </c>
    </row>
    <row r="162" spans="1:18" x14ac:dyDescent="0.3">
      <c r="A162" t="s">
        <v>2804</v>
      </c>
      <c r="B162" t="s">
        <v>1261</v>
      </c>
      <c r="C162" t="s">
        <v>1262</v>
      </c>
      <c r="D162" t="s">
        <v>187</v>
      </c>
      <c r="E162">
        <v>0</v>
      </c>
      <c r="F162" s="16">
        <v>45204</v>
      </c>
      <c r="G162" t="s">
        <v>1861</v>
      </c>
      <c r="H162" s="17">
        <v>0.59652777777777777</v>
      </c>
      <c r="J162">
        <v>12040</v>
      </c>
      <c r="K162">
        <v>943</v>
      </c>
      <c r="L162">
        <v>277</v>
      </c>
      <c r="M162">
        <v>14</v>
      </c>
      <c r="N162">
        <v>128</v>
      </c>
      <c r="O162">
        <v>55</v>
      </c>
      <c r="P162">
        <v>1362</v>
      </c>
      <c r="Q162" s="18">
        <v>0.11312292358804001</v>
      </c>
      <c r="R162">
        <v>14</v>
      </c>
    </row>
    <row r="163" spans="1:18" x14ac:dyDescent="0.3">
      <c r="A163" t="s">
        <v>3062</v>
      </c>
      <c r="B163" t="s">
        <v>1263</v>
      </c>
      <c r="C163" t="s">
        <v>1264</v>
      </c>
      <c r="D163" t="s">
        <v>187</v>
      </c>
      <c r="E163">
        <v>0</v>
      </c>
      <c r="F163" s="16">
        <v>45204</v>
      </c>
      <c r="G163" t="s">
        <v>1861</v>
      </c>
      <c r="H163" s="17">
        <v>0.44513888888888886</v>
      </c>
      <c r="J163">
        <v>3072</v>
      </c>
      <c r="K163">
        <v>122</v>
      </c>
      <c r="L163">
        <v>18</v>
      </c>
      <c r="M163">
        <v>5</v>
      </c>
      <c r="N163">
        <v>6</v>
      </c>
      <c r="O163">
        <v>1</v>
      </c>
      <c r="P163">
        <v>151</v>
      </c>
      <c r="Q163" s="18">
        <v>4.9153645833333301E-2</v>
      </c>
      <c r="R163">
        <v>10</v>
      </c>
    </row>
    <row r="164" spans="1:18" x14ac:dyDescent="0.3">
      <c r="A164" t="s">
        <v>3135</v>
      </c>
      <c r="B164" t="s">
        <v>1259</v>
      </c>
      <c r="C164" t="s">
        <v>1260</v>
      </c>
      <c r="D164" t="s">
        <v>188</v>
      </c>
      <c r="E164">
        <v>0</v>
      </c>
      <c r="F164" s="16">
        <v>45204</v>
      </c>
      <c r="G164" t="s">
        <v>1861</v>
      </c>
      <c r="H164" s="17">
        <v>0.84444444444444444</v>
      </c>
      <c r="J164">
        <v>2392</v>
      </c>
      <c r="K164">
        <v>203</v>
      </c>
      <c r="L164">
        <v>20</v>
      </c>
      <c r="M164">
        <v>1</v>
      </c>
      <c r="N164">
        <v>14</v>
      </c>
      <c r="O164">
        <v>2</v>
      </c>
      <c r="P164">
        <v>238</v>
      </c>
      <c r="Q164" s="18">
        <v>9.94983277591973E-2</v>
      </c>
      <c r="R164">
        <v>20</v>
      </c>
    </row>
    <row r="165" spans="1:18" x14ac:dyDescent="0.3">
      <c r="A165" t="s">
        <v>3000</v>
      </c>
      <c r="B165" t="s">
        <v>1257</v>
      </c>
      <c r="C165" t="s">
        <v>1258</v>
      </c>
      <c r="D165" t="s">
        <v>188</v>
      </c>
      <c r="E165">
        <v>0</v>
      </c>
      <c r="F165" s="16">
        <v>45205</v>
      </c>
      <c r="G165" t="s">
        <v>1860</v>
      </c>
      <c r="H165" s="17">
        <v>0.37777777777777777</v>
      </c>
      <c r="J165">
        <v>3900</v>
      </c>
      <c r="K165">
        <v>319</v>
      </c>
      <c r="L165">
        <v>27</v>
      </c>
      <c r="M165">
        <v>2</v>
      </c>
      <c r="N165">
        <v>15</v>
      </c>
      <c r="O165">
        <v>2</v>
      </c>
      <c r="P165">
        <v>363</v>
      </c>
      <c r="Q165" s="18">
        <v>9.3076923076923099E-2</v>
      </c>
      <c r="R165">
        <v>9</v>
      </c>
    </row>
    <row r="166" spans="1:18" x14ac:dyDescent="0.3">
      <c r="A166" t="s">
        <v>2826</v>
      </c>
      <c r="B166" t="s">
        <v>1255</v>
      </c>
      <c r="C166" t="s">
        <v>1256</v>
      </c>
      <c r="D166" t="s">
        <v>187</v>
      </c>
      <c r="E166">
        <v>0</v>
      </c>
      <c r="F166" s="16">
        <v>45206</v>
      </c>
      <c r="G166" t="s">
        <v>1859</v>
      </c>
      <c r="H166" s="17">
        <v>0.41597222222222224</v>
      </c>
      <c r="J166">
        <v>8570</v>
      </c>
      <c r="K166">
        <v>904</v>
      </c>
      <c r="L166">
        <v>231</v>
      </c>
      <c r="M166">
        <v>27</v>
      </c>
      <c r="N166">
        <v>42</v>
      </c>
      <c r="O166">
        <v>8</v>
      </c>
      <c r="P166">
        <v>1204</v>
      </c>
      <c r="Q166" s="18">
        <v>0.14049008168027999</v>
      </c>
      <c r="R166">
        <v>9</v>
      </c>
    </row>
    <row r="167" spans="1:18" x14ac:dyDescent="0.3">
      <c r="A167" t="s">
        <v>2987</v>
      </c>
      <c r="B167" t="s">
        <v>1253</v>
      </c>
      <c r="C167" t="s">
        <v>1254</v>
      </c>
      <c r="D167" t="s">
        <v>188</v>
      </c>
      <c r="E167">
        <v>0</v>
      </c>
      <c r="F167" s="16">
        <v>45206</v>
      </c>
      <c r="G167" t="s">
        <v>1859</v>
      </c>
      <c r="H167" s="17">
        <v>0.70347222222222228</v>
      </c>
      <c r="J167">
        <v>4135</v>
      </c>
      <c r="K167">
        <v>450</v>
      </c>
      <c r="L167">
        <v>19</v>
      </c>
      <c r="M167">
        <v>11</v>
      </c>
      <c r="N167">
        <v>10</v>
      </c>
      <c r="O167">
        <v>2</v>
      </c>
      <c r="P167">
        <v>490</v>
      </c>
      <c r="Q167" s="18">
        <v>0.118500604594921</v>
      </c>
      <c r="R167">
        <v>16</v>
      </c>
    </row>
    <row r="168" spans="1:18" x14ac:dyDescent="0.3">
      <c r="A168" t="s">
        <v>3121</v>
      </c>
      <c r="B168" t="s">
        <v>1251</v>
      </c>
      <c r="C168" t="s">
        <v>1252</v>
      </c>
      <c r="D168" t="s">
        <v>187</v>
      </c>
      <c r="E168">
        <v>0</v>
      </c>
      <c r="F168" s="16">
        <v>45207</v>
      </c>
      <c r="G168" t="s">
        <v>1864</v>
      </c>
      <c r="H168" s="17">
        <v>0.41458333333333336</v>
      </c>
      <c r="J168">
        <v>2514</v>
      </c>
      <c r="K168">
        <v>118</v>
      </c>
      <c r="L168">
        <v>29</v>
      </c>
      <c r="M168">
        <v>0</v>
      </c>
      <c r="N168">
        <v>8</v>
      </c>
      <c r="O168">
        <v>2</v>
      </c>
      <c r="P168">
        <v>155</v>
      </c>
      <c r="Q168" s="18">
        <v>6.1654733492442299E-2</v>
      </c>
      <c r="R168">
        <v>9</v>
      </c>
    </row>
    <row r="169" spans="1:18" x14ac:dyDescent="0.3">
      <c r="A169" t="s">
        <v>2869</v>
      </c>
      <c r="B169" t="s">
        <v>1249</v>
      </c>
      <c r="C169" t="s">
        <v>1250</v>
      </c>
      <c r="D169" t="s">
        <v>187</v>
      </c>
      <c r="E169">
        <v>0</v>
      </c>
      <c r="F169" s="16">
        <v>45208</v>
      </c>
      <c r="G169" t="s">
        <v>1858</v>
      </c>
      <c r="H169" s="17">
        <v>0.38055555555555554</v>
      </c>
      <c r="J169">
        <v>6594</v>
      </c>
      <c r="K169">
        <v>669</v>
      </c>
      <c r="L169">
        <v>57</v>
      </c>
      <c r="M169">
        <v>8</v>
      </c>
      <c r="N169">
        <v>61</v>
      </c>
      <c r="O169">
        <v>5</v>
      </c>
      <c r="P169">
        <v>795</v>
      </c>
      <c r="Q169" s="18">
        <v>0.12056414922656999</v>
      </c>
      <c r="R169">
        <v>9</v>
      </c>
    </row>
    <row r="170" spans="1:18" x14ac:dyDescent="0.3">
      <c r="A170" t="s">
        <v>2967</v>
      </c>
      <c r="B170" t="s">
        <v>1247</v>
      </c>
      <c r="C170" t="s">
        <v>1248</v>
      </c>
      <c r="D170" t="s">
        <v>187</v>
      </c>
      <c r="E170">
        <v>0</v>
      </c>
      <c r="F170" s="16">
        <v>45208</v>
      </c>
      <c r="G170" t="s">
        <v>1858</v>
      </c>
      <c r="H170" s="17">
        <v>0.7680555555555556</v>
      </c>
      <c r="J170">
        <v>4532</v>
      </c>
      <c r="K170">
        <v>398</v>
      </c>
      <c r="L170">
        <v>45</v>
      </c>
      <c r="M170">
        <v>7</v>
      </c>
      <c r="N170">
        <v>27</v>
      </c>
      <c r="O170">
        <v>1</v>
      </c>
      <c r="P170">
        <v>477</v>
      </c>
      <c r="Q170" s="18">
        <v>0.105251544571933</v>
      </c>
      <c r="R170">
        <v>18</v>
      </c>
    </row>
    <row r="171" spans="1:18" x14ac:dyDescent="0.3">
      <c r="A171" t="s">
        <v>3207</v>
      </c>
      <c r="B171" t="s">
        <v>1243</v>
      </c>
      <c r="C171" t="s">
        <v>1244</v>
      </c>
      <c r="D171" t="s">
        <v>188</v>
      </c>
      <c r="E171">
        <v>0</v>
      </c>
      <c r="F171" s="16">
        <v>45209</v>
      </c>
      <c r="G171" t="s">
        <v>1863</v>
      </c>
      <c r="H171" s="17">
        <v>0.84305555555555556</v>
      </c>
      <c r="J171">
        <v>1730</v>
      </c>
      <c r="K171">
        <v>76</v>
      </c>
      <c r="L171">
        <v>10</v>
      </c>
      <c r="M171">
        <v>0</v>
      </c>
      <c r="N171">
        <v>3</v>
      </c>
      <c r="P171">
        <v>89</v>
      </c>
      <c r="Q171" s="18">
        <v>5.14450867052023E-2</v>
      </c>
      <c r="R171">
        <v>20</v>
      </c>
    </row>
    <row r="172" spans="1:18" x14ac:dyDescent="0.3">
      <c r="A172" t="s">
        <v>3281</v>
      </c>
      <c r="B172" t="s">
        <v>1245</v>
      </c>
      <c r="C172" t="s">
        <v>1246</v>
      </c>
      <c r="D172" t="s">
        <v>188</v>
      </c>
      <c r="E172">
        <v>0</v>
      </c>
      <c r="F172" s="16">
        <v>45209</v>
      </c>
      <c r="G172" t="s">
        <v>1863</v>
      </c>
      <c r="H172" s="17">
        <v>0.40555555555555556</v>
      </c>
      <c r="J172">
        <v>1095</v>
      </c>
      <c r="K172">
        <v>51</v>
      </c>
      <c r="L172">
        <v>1</v>
      </c>
      <c r="M172">
        <v>0</v>
      </c>
      <c r="N172">
        <v>0</v>
      </c>
      <c r="P172">
        <v>52</v>
      </c>
      <c r="Q172" s="18">
        <v>4.7488584474885798E-2</v>
      </c>
      <c r="R172">
        <v>9</v>
      </c>
    </row>
    <row r="173" spans="1:18" x14ac:dyDescent="0.3">
      <c r="A173" t="s">
        <v>3157</v>
      </c>
      <c r="B173" t="s">
        <v>1241</v>
      </c>
      <c r="C173" t="s">
        <v>1242</v>
      </c>
      <c r="D173" t="s">
        <v>187</v>
      </c>
      <c r="E173">
        <v>0</v>
      </c>
      <c r="F173" s="16">
        <v>45210</v>
      </c>
      <c r="G173" t="s">
        <v>1862</v>
      </c>
      <c r="H173" s="17">
        <v>0.4201388888888889</v>
      </c>
      <c r="J173">
        <v>2172</v>
      </c>
      <c r="K173">
        <v>126</v>
      </c>
      <c r="L173">
        <v>5</v>
      </c>
      <c r="M173">
        <v>0</v>
      </c>
      <c r="N173">
        <v>5</v>
      </c>
      <c r="P173">
        <v>136</v>
      </c>
      <c r="Q173" s="18">
        <v>6.2615101289134403E-2</v>
      </c>
      <c r="R173">
        <v>10</v>
      </c>
    </row>
    <row r="174" spans="1:18" x14ac:dyDescent="0.3">
      <c r="A174" t="s">
        <v>3175</v>
      </c>
      <c r="B174" t="s">
        <v>987</v>
      </c>
      <c r="C174" t="s">
        <v>988</v>
      </c>
      <c r="D174" t="s">
        <v>187</v>
      </c>
      <c r="E174">
        <v>0</v>
      </c>
      <c r="F174" s="16">
        <v>45210</v>
      </c>
      <c r="G174" t="s">
        <v>1862</v>
      </c>
      <c r="H174" s="17">
        <v>0.64027777777777772</v>
      </c>
      <c r="J174">
        <v>2030</v>
      </c>
      <c r="K174">
        <v>145</v>
      </c>
      <c r="L174">
        <v>1</v>
      </c>
      <c r="M174">
        <v>0</v>
      </c>
      <c r="N174">
        <v>6</v>
      </c>
      <c r="P174">
        <v>152</v>
      </c>
      <c r="Q174" s="18">
        <v>7.4876847290640397E-2</v>
      </c>
      <c r="R174">
        <v>15</v>
      </c>
    </row>
    <row r="175" spans="1:18" x14ac:dyDescent="0.3">
      <c r="A175" t="s">
        <v>3205</v>
      </c>
      <c r="B175" t="s">
        <v>985</v>
      </c>
      <c r="C175" t="s">
        <v>986</v>
      </c>
      <c r="D175" t="s">
        <v>187</v>
      </c>
      <c r="E175">
        <v>0</v>
      </c>
      <c r="F175" s="16">
        <v>45210</v>
      </c>
      <c r="G175" t="s">
        <v>1862</v>
      </c>
      <c r="H175" s="17">
        <v>0.79374999999999996</v>
      </c>
      <c r="J175">
        <v>1753</v>
      </c>
      <c r="K175">
        <v>45</v>
      </c>
      <c r="L175">
        <v>3</v>
      </c>
      <c r="M175">
        <v>0</v>
      </c>
      <c r="N175">
        <v>3</v>
      </c>
      <c r="O175">
        <v>1</v>
      </c>
      <c r="P175">
        <v>51</v>
      </c>
      <c r="Q175" s="18">
        <v>2.9092983456930999E-2</v>
      </c>
      <c r="R175">
        <v>19</v>
      </c>
    </row>
    <row r="176" spans="1:18" x14ac:dyDescent="0.3">
      <c r="A176" t="s">
        <v>2809</v>
      </c>
      <c r="B176" t="s">
        <v>1239</v>
      </c>
      <c r="C176" t="s">
        <v>1240</v>
      </c>
      <c r="D176" t="s">
        <v>187</v>
      </c>
      <c r="E176">
        <v>0</v>
      </c>
      <c r="F176" s="16">
        <v>45211</v>
      </c>
      <c r="G176" t="s">
        <v>1861</v>
      </c>
      <c r="H176" s="17">
        <v>0.56736111111111109</v>
      </c>
      <c r="J176">
        <v>10522</v>
      </c>
      <c r="K176">
        <v>1112</v>
      </c>
      <c r="L176">
        <v>132</v>
      </c>
      <c r="M176">
        <v>26</v>
      </c>
      <c r="N176">
        <v>154</v>
      </c>
      <c r="O176">
        <v>18</v>
      </c>
      <c r="P176">
        <v>1424</v>
      </c>
      <c r="Q176" s="18">
        <v>0.13533548754989499</v>
      </c>
      <c r="R176">
        <v>13</v>
      </c>
    </row>
    <row r="177" spans="1:18" x14ac:dyDescent="0.3">
      <c r="A177" t="s">
        <v>3007</v>
      </c>
      <c r="B177" t="s">
        <v>1237</v>
      </c>
      <c r="C177" t="s">
        <v>1238</v>
      </c>
      <c r="D177" t="s">
        <v>187</v>
      </c>
      <c r="E177">
        <v>0</v>
      </c>
      <c r="F177" s="16">
        <v>45212</v>
      </c>
      <c r="G177" t="s">
        <v>1860</v>
      </c>
      <c r="H177" s="17">
        <v>0.42083333333333334</v>
      </c>
      <c r="J177">
        <v>3827</v>
      </c>
      <c r="K177">
        <v>233</v>
      </c>
      <c r="L177">
        <v>5</v>
      </c>
      <c r="M177">
        <v>225</v>
      </c>
      <c r="N177">
        <v>4</v>
      </c>
      <c r="O177">
        <v>7</v>
      </c>
      <c r="P177">
        <v>467</v>
      </c>
      <c r="Q177" s="18">
        <v>0.12202769793572001</v>
      </c>
      <c r="R177">
        <v>10</v>
      </c>
    </row>
    <row r="178" spans="1:18" x14ac:dyDescent="0.3">
      <c r="A178" t="s">
        <v>3076</v>
      </c>
      <c r="B178" t="s">
        <v>1235</v>
      </c>
      <c r="C178" t="s">
        <v>1236</v>
      </c>
      <c r="D178" t="s">
        <v>187</v>
      </c>
      <c r="E178">
        <v>0</v>
      </c>
      <c r="F178" s="16">
        <v>45213</v>
      </c>
      <c r="G178" t="s">
        <v>1859</v>
      </c>
      <c r="H178" s="17">
        <v>0.47013888888888888</v>
      </c>
      <c r="J178">
        <v>2954</v>
      </c>
      <c r="K178">
        <v>120</v>
      </c>
      <c r="L178">
        <v>7</v>
      </c>
      <c r="M178">
        <v>0</v>
      </c>
      <c r="N178">
        <v>7</v>
      </c>
      <c r="P178">
        <v>134</v>
      </c>
      <c r="Q178" s="18">
        <v>4.5362220717671001E-2</v>
      </c>
      <c r="R178">
        <v>11</v>
      </c>
    </row>
    <row r="179" spans="1:18" x14ac:dyDescent="0.3">
      <c r="A179" t="s">
        <v>2959</v>
      </c>
      <c r="B179" t="s">
        <v>1233</v>
      </c>
      <c r="C179" t="s">
        <v>1234</v>
      </c>
      <c r="D179" t="s">
        <v>188</v>
      </c>
      <c r="E179">
        <v>0</v>
      </c>
      <c r="F179" s="16">
        <v>45214</v>
      </c>
      <c r="G179" t="s">
        <v>1864</v>
      </c>
      <c r="H179" s="17">
        <v>0.84791666666666665</v>
      </c>
      <c r="J179">
        <v>4684</v>
      </c>
      <c r="K179">
        <v>382</v>
      </c>
      <c r="L179">
        <v>25</v>
      </c>
      <c r="M179">
        <v>4</v>
      </c>
      <c r="N179">
        <v>14</v>
      </c>
      <c r="O179">
        <v>2</v>
      </c>
      <c r="P179">
        <v>425</v>
      </c>
      <c r="Q179" s="18">
        <v>9.0734415029889007E-2</v>
      </c>
      <c r="R179">
        <v>20</v>
      </c>
    </row>
    <row r="180" spans="1:18" x14ac:dyDescent="0.3">
      <c r="A180" t="s">
        <v>2969</v>
      </c>
      <c r="B180" t="s">
        <v>1231</v>
      </c>
      <c r="C180" t="s">
        <v>1232</v>
      </c>
      <c r="D180" t="s">
        <v>187</v>
      </c>
      <c r="E180">
        <v>0</v>
      </c>
      <c r="F180" s="16">
        <v>45215</v>
      </c>
      <c r="G180" t="s">
        <v>1858</v>
      </c>
      <c r="H180" s="17">
        <v>0.7104166666666667</v>
      </c>
      <c r="J180">
        <v>4505</v>
      </c>
      <c r="K180">
        <v>226</v>
      </c>
      <c r="L180">
        <v>6</v>
      </c>
      <c r="M180">
        <v>9</v>
      </c>
      <c r="N180">
        <v>2</v>
      </c>
      <c r="P180">
        <v>243</v>
      </c>
      <c r="Q180" s="18">
        <v>5.39400665926748E-2</v>
      </c>
      <c r="R180">
        <v>17</v>
      </c>
    </row>
    <row r="181" spans="1:18" x14ac:dyDescent="0.3">
      <c r="A181" t="s">
        <v>2914</v>
      </c>
      <c r="B181" t="s">
        <v>1227</v>
      </c>
      <c r="C181" t="s">
        <v>1228</v>
      </c>
      <c r="D181" t="s">
        <v>187</v>
      </c>
      <c r="E181">
        <v>0</v>
      </c>
      <c r="F181" s="16">
        <v>45216</v>
      </c>
      <c r="G181" t="s">
        <v>1863</v>
      </c>
      <c r="H181" s="17">
        <v>0.81388888888888888</v>
      </c>
      <c r="J181">
        <v>5628</v>
      </c>
      <c r="K181">
        <v>254</v>
      </c>
      <c r="L181">
        <v>28</v>
      </c>
      <c r="M181">
        <v>0</v>
      </c>
      <c r="N181">
        <v>19</v>
      </c>
      <c r="O181">
        <v>18</v>
      </c>
      <c r="P181">
        <v>301</v>
      </c>
      <c r="Q181" s="18">
        <v>5.3482587064676602E-2</v>
      </c>
      <c r="R181">
        <v>19</v>
      </c>
    </row>
    <row r="182" spans="1:18" x14ac:dyDescent="0.3">
      <c r="A182" t="s">
        <v>3017</v>
      </c>
      <c r="B182" t="s">
        <v>1229</v>
      </c>
      <c r="C182" t="s">
        <v>1230</v>
      </c>
      <c r="D182" t="s">
        <v>187</v>
      </c>
      <c r="E182">
        <v>0</v>
      </c>
      <c r="F182" s="16">
        <v>45216</v>
      </c>
      <c r="G182" t="s">
        <v>1863</v>
      </c>
      <c r="H182" s="17">
        <v>0.42708333333333331</v>
      </c>
      <c r="J182">
        <v>3642</v>
      </c>
      <c r="K182">
        <v>462</v>
      </c>
      <c r="L182">
        <v>21</v>
      </c>
      <c r="M182">
        <v>4</v>
      </c>
      <c r="N182">
        <v>2</v>
      </c>
      <c r="P182">
        <v>489</v>
      </c>
      <c r="Q182" s="18">
        <v>0.13426688632619399</v>
      </c>
      <c r="R182">
        <v>10</v>
      </c>
    </row>
    <row r="183" spans="1:18" x14ac:dyDescent="0.3">
      <c r="A183" t="s">
        <v>2943</v>
      </c>
      <c r="B183" t="s">
        <v>1223</v>
      </c>
      <c r="C183" t="s">
        <v>1224</v>
      </c>
      <c r="D183" t="s">
        <v>187</v>
      </c>
      <c r="E183">
        <v>0</v>
      </c>
      <c r="F183" s="16">
        <v>45217</v>
      </c>
      <c r="G183" t="s">
        <v>1862</v>
      </c>
      <c r="H183" s="17">
        <v>0.70972222222222225</v>
      </c>
      <c r="J183">
        <v>5153</v>
      </c>
      <c r="K183">
        <v>148</v>
      </c>
      <c r="L183">
        <v>30</v>
      </c>
      <c r="M183">
        <v>17</v>
      </c>
      <c r="N183">
        <v>2</v>
      </c>
      <c r="P183">
        <v>197</v>
      </c>
      <c r="Q183" s="18">
        <v>3.8230157189986402E-2</v>
      </c>
      <c r="R183">
        <v>17</v>
      </c>
    </row>
    <row r="184" spans="1:18" x14ac:dyDescent="0.3">
      <c r="A184" t="s">
        <v>2964</v>
      </c>
      <c r="B184" t="s">
        <v>1221</v>
      </c>
      <c r="C184" t="s">
        <v>1222</v>
      </c>
      <c r="D184" t="s">
        <v>187</v>
      </c>
      <c r="E184">
        <v>0</v>
      </c>
      <c r="F184" s="16">
        <v>45217</v>
      </c>
      <c r="G184" t="s">
        <v>1862</v>
      </c>
      <c r="H184" s="17">
        <v>0.85</v>
      </c>
      <c r="J184">
        <v>4626</v>
      </c>
      <c r="K184">
        <v>174</v>
      </c>
      <c r="L184">
        <v>61</v>
      </c>
      <c r="M184">
        <v>2</v>
      </c>
      <c r="N184">
        <v>15</v>
      </c>
      <c r="P184">
        <v>252</v>
      </c>
      <c r="Q184" s="18">
        <v>5.4474708171206199E-2</v>
      </c>
      <c r="R184">
        <v>20</v>
      </c>
    </row>
    <row r="185" spans="1:18" x14ac:dyDescent="0.3">
      <c r="A185" t="s">
        <v>3087</v>
      </c>
      <c r="B185" t="s">
        <v>1225</v>
      </c>
      <c r="C185" t="s">
        <v>1226</v>
      </c>
      <c r="D185" t="s">
        <v>188</v>
      </c>
      <c r="E185">
        <v>0</v>
      </c>
      <c r="F185" s="16">
        <v>45217</v>
      </c>
      <c r="G185" t="s">
        <v>1862</v>
      </c>
      <c r="H185" s="17">
        <v>0.45208333333333334</v>
      </c>
      <c r="J185">
        <v>2892</v>
      </c>
      <c r="K185">
        <v>165</v>
      </c>
      <c r="L185">
        <v>21</v>
      </c>
      <c r="M185">
        <v>3</v>
      </c>
      <c r="N185">
        <v>18</v>
      </c>
      <c r="O185">
        <v>1</v>
      </c>
      <c r="P185">
        <v>207</v>
      </c>
      <c r="Q185" s="18">
        <v>7.1576763485477202E-2</v>
      </c>
      <c r="R185">
        <v>10</v>
      </c>
    </row>
    <row r="186" spans="1:18" x14ac:dyDescent="0.3">
      <c r="A186" t="s">
        <v>3113</v>
      </c>
      <c r="B186" t="s">
        <v>1217</v>
      </c>
      <c r="C186" t="s">
        <v>1218</v>
      </c>
      <c r="D186" t="s">
        <v>188</v>
      </c>
      <c r="E186">
        <v>0</v>
      </c>
      <c r="F186" s="16">
        <v>45218</v>
      </c>
      <c r="G186" t="s">
        <v>1861</v>
      </c>
      <c r="H186" s="17">
        <v>0.86388888888888893</v>
      </c>
      <c r="J186">
        <v>2594</v>
      </c>
      <c r="K186">
        <v>161</v>
      </c>
      <c r="L186">
        <v>19</v>
      </c>
      <c r="M186">
        <v>0</v>
      </c>
      <c r="N186">
        <v>3</v>
      </c>
      <c r="O186">
        <v>4</v>
      </c>
      <c r="P186">
        <v>183</v>
      </c>
      <c r="Q186" s="18">
        <v>7.0547417116422498E-2</v>
      </c>
      <c r="R186">
        <v>20</v>
      </c>
    </row>
    <row r="187" spans="1:18" x14ac:dyDescent="0.3">
      <c r="A187" t="s">
        <v>3190</v>
      </c>
      <c r="B187" t="s">
        <v>1219</v>
      </c>
      <c r="C187" t="s">
        <v>1220</v>
      </c>
      <c r="D187" t="s">
        <v>187</v>
      </c>
      <c r="E187">
        <v>0</v>
      </c>
      <c r="F187" s="16">
        <v>45218</v>
      </c>
      <c r="G187" t="s">
        <v>1861</v>
      </c>
      <c r="H187" s="17">
        <v>0.70972222222222225</v>
      </c>
      <c r="J187">
        <v>1880</v>
      </c>
      <c r="K187">
        <v>68</v>
      </c>
      <c r="L187">
        <v>10</v>
      </c>
      <c r="M187">
        <v>0</v>
      </c>
      <c r="N187">
        <v>3</v>
      </c>
      <c r="P187">
        <v>81</v>
      </c>
      <c r="Q187" s="18">
        <v>4.3085106382978702E-2</v>
      </c>
      <c r="R187">
        <v>17</v>
      </c>
    </row>
    <row r="188" spans="1:18" x14ac:dyDescent="0.3">
      <c r="A188" t="s">
        <v>2810</v>
      </c>
      <c r="B188" t="s">
        <v>1211</v>
      </c>
      <c r="C188" t="s">
        <v>1212</v>
      </c>
      <c r="D188" t="s">
        <v>187</v>
      </c>
      <c r="E188">
        <v>0</v>
      </c>
      <c r="F188" s="16">
        <v>45219</v>
      </c>
      <c r="G188" t="s">
        <v>1860</v>
      </c>
      <c r="H188" s="17">
        <v>0.77083333333333337</v>
      </c>
      <c r="J188">
        <v>10403</v>
      </c>
      <c r="K188">
        <v>2474</v>
      </c>
      <c r="L188">
        <v>627</v>
      </c>
      <c r="M188">
        <v>77</v>
      </c>
      <c r="N188">
        <v>49</v>
      </c>
      <c r="O188">
        <v>57</v>
      </c>
      <c r="P188">
        <v>3227</v>
      </c>
      <c r="Q188" s="18">
        <v>0.31019898106315502</v>
      </c>
      <c r="R188">
        <v>18</v>
      </c>
    </row>
    <row r="189" spans="1:18" x14ac:dyDescent="0.3">
      <c r="A189" t="s">
        <v>2815</v>
      </c>
      <c r="B189" t="s">
        <v>1213</v>
      </c>
      <c r="C189" t="s">
        <v>1214</v>
      </c>
      <c r="D189" t="s">
        <v>187</v>
      </c>
      <c r="E189">
        <v>0</v>
      </c>
      <c r="F189" s="16">
        <v>45219</v>
      </c>
      <c r="G189" t="s">
        <v>1860</v>
      </c>
      <c r="H189" s="17">
        <v>0.63124999999999998</v>
      </c>
      <c r="J189">
        <v>9490</v>
      </c>
      <c r="K189">
        <v>490</v>
      </c>
      <c r="L189">
        <v>183</v>
      </c>
      <c r="M189">
        <v>74</v>
      </c>
      <c r="N189">
        <v>32</v>
      </c>
      <c r="O189">
        <v>6</v>
      </c>
      <c r="P189">
        <v>779</v>
      </c>
      <c r="Q189" s="18">
        <v>8.2086406743941007E-2</v>
      </c>
      <c r="R189">
        <v>15</v>
      </c>
    </row>
    <row r="190" spans="1:18" x14ac:dyDescent="0.3">
      <c r="A190" t="s">
        <v>3230</v>
      </c>
      <c r="B190" t="s">
        <v>1215</v>
      </c>
      <c r="C190" t="s">
        <v>1216</v>
      </c>
      <c r="D190" t="s">
        <v>187</v>
      </c>
      <c r="E190">
        <v>0</v>
      </c>
      <c r="F190" s="16">
        <v>45219</v>
      </c>
      <c r="G190" t="s">
        <v>1860</v>
      </c>
      <c r="H190" s="17">
        <v>0.37013888888888891</v>
      </c>
      <c r="J190">
        <v>1601</v>
      </c>
      <c r="K190">
        <v>70</v>
      </c>
      <c r="L190">
        <v>0</v>
      </c>
      <c r="M190">
        <v>0</v>
      </c>
      <c r="N190">
        <v>2</v>
      </c>
      <c r="P190">
        <v>72</v>
      </c>
      <c r="Q190" s="18">
        <v>4.4971892567145497E-2</v>
      </c>
      <c r="R190">
        <v>8</v>
      </c>
    </row>
    <row r="191" spans="1:18" x14ac:dyDescent="0.3">
      <c r="A191" t="s">
        <v>2896</v>
      </c>
      <c r="B191" t="s">
        <v>1209</v>
      </c>
      <c r="C191" t="s">
        <v>1210</v>
      </c>
      <c r="D191" t="s">
        <v>188</v>
      </c>
      <c r="E191">
        <v>0</v>
      </c>
      <c r="F191" s="16">
        <v>45220</v>
      </c>
      <c r="G191" t="s">
        <v>1859</v>
      </c>
      <c r="H191" s="17">
        <v>0.67500000000000004</v>
      </c>
      <c r="J191">
        <v>5952</v>
      </c>
      <c r="K191">
        <v>1389</v>
      </c>
      <c r="L191">
        <v>66</v>
      </c>
      <c r="M191">
        <v>9</v>
      </c>
      <c r="N191">
        <v>5</v>
      </c>
      <c r="O191">
        <v>2</v>
      </c>
      <c r="P191">
        <v>1469</v>
      </c>
      <c r="Q191" s="18">
        <v>0.246807795698925</v>
      </c>
      <c r="R191">
        <v>16</v>
      </c>
    </row>
    <row r="192" spans="1:18" x14ac:dyDescent="0.3">
      <c r="A192" t="s">
        <v>2891</v>
      </c>
      <c r="B192" t="s">
        <v>1205</v>
      </c>
      <c r="C192" t="s">
        <v>1206</v>
      </c>
      <c r="D192" t="s">
        <v>188</v>
      </c>
      <c r="E192">
        <v>0</v>
      </c>
      <c r="F192" s="16">
        <v>45222</v>
      </c>
      <c r="G192" t="s">
        <v>1858</v>
      </c>
      <c r="H192" s="17">
        <v>0.84861111111111109</v>
      </c>
      <c r="J192">
        <v>6059</v>
      </c>
      <c r="K192">
        <v>370</v>
      </c>
      <c r="L192">
        <v>106</v>
      </c>
      <c r="M192">
        <v>7</v>
      </c>
      <c r="N192">
        <v>30</v>
      </c>
      <c r="P192">
        <v>513</v>
      </c>
      <c r="Q192" s="18">
        <v>8.4667436870770801E-2</v>
      </c>
      <c r="R192">
        <v>20</v>
      </c>
    </row>
    <row r="193" spans="1:18" x14ac:dyDescent="0.3">
      <c r="A193" t="s">
        <v>2976</v>
      </c>
      <c r="B193" t="s">
        <v>1207</v>
      </c>
      <c r="C193" t="s">
        <v>1208</v>
      </c>
      <c r="D193" t="s">
        <v>187</v>
      </c>
      <c r="E193">
        <v>0</v>
      </c>
      <c r="F193" s="16">
        <v>45222</v>
      </c>
      <c r="G193" t="s">
        <v>1858</v>
      </c>
      <c r="H193" s="17">
        <v>0.48194444444444445</v>
      </c>
      <c r="J193">
        <v>4374</v>
      </c>
      <c r="K193">
        <v>509</v>
      </c>
      <c r="L193">
        <v>16</v>
      </c>
      <c r="M193">
        <v>4</v>
      </c>
      <c r="N193">
        <v>12</v>
      </c>
      <c r="O193">
        <v>3</v>
      </c>
      <c r="P193">
        <v>541</v>
      </c>
      <c r="Q193" s="18">
        <v>0.12368541380887101</v>
      </c>
      <c r="R193">
        <v>11</v>
      </c>
    </row>
    <row r="194" spans="1:18" x14ac:dyDescent="0.3">
      <c r="A194" t="s">
        <v>2918</v>
      </c>
      <c r="B194" t="s">
        <v>1199</v>
      </c>
      <c r="C194" t="s">
        <v>1200</v>
      </c>
      <c r="D194" t="s">
        <v>188</v>
      </c>
      <c r="E194">
        <v>0</v>
      </c>
      <c r="F194" s="16">
        <v>45223</v>
      </c>
      <c r="G194" t="s">
        <v>1863</v>
      </c>
      <c r="H194" s="17">
        <v>0.84722222222222221</v>
      </c>
      <c r="J194">
        <v>5540</v>
      </c>
      <c r="K194">
        <v>368</v>
      </c>
      <c r="L194">
        <v>63</v>
      </c>
      <c r="M194">
        <v>5</v>
      </c>
      <c r="N194">
        <v>20</v>
      </c>
      <c r="O194">
        <v>4</v>
      </c>
      <c r="P194">
        <v>456</v>
      </c>
      <c r="Q194" s="18">
        <v>8.2310469314079399E-2</v>
      </c>
      <c r="R194">
        <v>20</v>
      </c>
    </row>
    <row r="195" spans="1:18" x14ac:dyDescent="0.3">
      <c r="A195" t="s">
        <v>3094</v>
      </c>
      <c r="B195" t="s">
        <v>1201</v>
      </c>
      <c r="C195" t="s">
        <v>1202</v>
      </c>
      <c r="D195" t="s">
        <v>187</v>
      </c>
      <c r="E195">
        <v>0</v>
      </c>
      <c r="F195" s="16">
        <v>45223</v>
      </c>
      <c r="G195" t="s">
        <v>1863</v>
      </c>
      <c r="H195" s="17">
        <v>0.5541666666666667</v>
      </c>
      <c r="J195">
        <v>2815</v>
      </c>
      <c r="K195">
        <v>145</v>
      </c>
      <c r="L195">
        <v>5</v>
      </c>
      <c r="M195">
        <v>0</v>
      </c>
      <c r="N195">
        <v>3</v>
      </c>
      <c r="P195">
        <v>153</v>
      </c>
      <c r="Q195" s="18">
        <v>5.4351687388987602E-2</v>
      </c>
      <c r="R195">
        <v>13</v>
      </c>
    </row>
    <row r="196" spans="1:18" x14ac:dyDescent="0.3">
      <c r="A196" t="s">
        <v>3184</v>
      </c>
      <c r="B196" t="s">
        <v>1203</v>
      </c>
      <c r="C196" t="s">
        <v>1204</v>
      </c>
      <c r="D196" t="s">
        <v>187</v>
      </c>
      <c r="E196">
        <v>0</v>
      </c>
      <c r="F196" s="16">
        <v>45223</v>
      </c>
      <c r="G196" t="s">
        <v>1863</v>
      </c>
      <c r="H196" s="17">
        <v>0.37083333333333335</v>
      </c>
      <c r="J196">
        <v>1935</v>
      </c>
      <c r="K196">
        <v>131</v>
      </c>
      <c r="L196">
        <v>42</v>
      </c>
      <c r="M196">
        <v>1</v>
      </c>
      <c r="N196">
        <v>2</v>
      </c>
      <c r="P196">
        <v>176</v>
      </c>
      <c r="Q196" s="18">
        <v>9.0956072351421197E-2</v>
      </c>
      <c r="R196">
        <v>8</v>
      </c>
    </row>
    <row r="197" spans="1:18" x14ac:dyDescent="0.3">
      <c r="A197" t="s">
        <v>2837</v>
      </c>
      <c r="B197" t="s">
        <v>1197</v>
      </c>
      <c r="C197" t="s">
        <v>1198</v>
      </c>
      <c r="D197" t="s">
        <v>187</v>
      </c>
      <c r="E197">
        <v>0</v>
      </c>
      <c r="F197" s="16">
        <v>45224</v>
      </c>
      <c r="G197" t="s">
        <v>1862</v>
      </c>
      <c r="H197" s="17">
        <v>0.45902777777777776</v>
      </c>
      <c r="J197">
        <v>7758</v>
      </c>
      <c r="K197">
        <v>1129</v>
      </c>
      <c r="L197">
        <v>174</v>
      </c>
      <c r="M197">
        <v>32</v>
      </c>
      <c r="N197">
        <v>17</v>
      </c>
      <c r="O197">
        <v>3</v>
      </c>
      <c r="P197">
        <v>1352</v>
      </c>
      <c r="Q197" s="18">
        <v>0.17427171951533901</v>
      </c>
      <c r="R197">
        <v>11</v>
      </c>
    </row>
    <row r="198" spans="1:18" x14ac:dyDescent="0.3">
      <c r="A198" t="s">
        <v>3223</v>
      </c>
      <c r="B198" t="s">
        <v>1195</v>
      </c>
      <c r="C198" t="s">
        <v>1196</v>
      </c>
      <c r="D198" t="s">
        <v>188</v>
      </c>
      <c r="E198">
        <v>0</v>
      </c>
      <c r="F198" s="16">
        <v>45224</v>
      </c>
      <c r="G198" t="s">
        <v>1862</v>
      </c>
      <c r="H198" s="17">
        <v>0.77361111111111114</v>
      </c>
      <c r="J198">
        <v>1641</v>
      </c>
      <c r="K198">
        <v>93</v>
      </c>
      <c r="L198">
        <v>14</v>
      </c>
      <c r="M198">
        <v>0</v>
      </c>
      <c r="N198">
        <v>12</v>
      </c>
      <c r="P198">
        <v>119</v>
      </c>
      <c r="Q198" s="18">
        <v>7.2516758074344906E-2</v>
      </c>
      <c r="R198">
        <v>18</v>
      </c>
    </row>
    <row r="199" spans="1:18" x14ac:dyDescent="0.3">
      <c r="A199" t="s">
        <v>2880</v>
      </c>
      <c r="B199" t="s">
        <v>1193</v>
      </c>
      <c r="C199" t="s">
        <v>1194</v>
      </c>
      <c r="D199" t="s">
        <v>187</v>
      </c>
      <c r="E199">
        <v>0</v>
      </c>
      <c r="F199" s="16">
        <v>45225</v>
      </c>
      <c r="G199" t="s">
        <v>1861</v>
      </c>
      <c r="H199" s="17">
        <v>0.39305555555555555</v>
      </c>
      <c r="J199">
        <v>6323</v>
      </c>
      <c r="K199">
        <v>472</v>
      </c>
      <c r="L199">
        <v>75</v>
      </c>
      <c r="M199">
        <v>3</v>
      </c>
      <c r="N199">
        <v>38</v>
      </c>
      <c r="O199">
        <v>7</v>
      </c>
      <c r="P199">
        <v>588</v>
      </c>
      <c r="Q199" s="18">
        <v>9.2993832041752406E-2</v>
      </c>
      <c r="R199">
        <v>9</v>
      </c>
    </row>
    <row r="200" spans="1:18" x14ac:dyDescent="0.3">
      <c r="A200" t="s">
        <v>2986</v>
      </c>
      <c r="B200" t="s">
        <v>1189</v>
      </c>
      <c r="C200" t="s">
        <v>1190</v>
      </c>
      <c r="D200" t="s">
        <v>187</v>
      </c>
      <c r="E200">
        <v>0</v>
      </c>
      <c r="F200" s="16">
        <v>45225</v>
      </c>
      <c r="G200" t="s">
        <v>1861</v>
      </c>
      <c r="H200" s="17">
        <v>0.85277777777777775</v>
      </c>
      <c r="J200">
        <v>4157</v>
      </c>
      <c r="K200">
        <v>794</v>
      </c>
      <c r="L200">
        <v>22</v>
      </c>
      <c r="M200">
        <v>10</v>
      </c>
      <c r="N200">
        <v>7</v>
      </c>
      <c r="O200">
        <v>1</v>
      </c>
      <c r="P200">
        <v>833</v>
      </c>
      <c r="Q200" s="18">
        <v>0.20038489295164799</v>
      </c>
      <c r="R200">
        <v>20</v>
      </c>
    </row>
    <row r="201" spans="1:18" x14ac:dyDescent="0.3">
      <c r="A201" t="s">
        <v>3236</v>
      </c>
      <c r="B201" t="s">
        <v>1191</v>
      </c>
      <c r="C201" t="s">
        <v>1192</v>
      </c>
      <c r="D201" t="s">
        <v>187</v>
      </c>
      <c r="E201">
        <v>0</v>
      </c>
      <c r="F201" s="16">
        <v>45225</v>
      </c>
      <c r="G201" t="s">
        <v>1861</v>
      </c>
      <c r="H201" s="17">
        <v>0.70486111111111116</v>
      </c>
      <c r="J201">
        <v>1562</v>
      </c>
      <c r="K201">
        <v>60</v>
      </c>
      <c r="L201">
        <v>6</v>
      </c>
      <c r="M201">
        <v>0</v>
      </c>
      <c r="N201">
        <v>11</v>
      </c>
      <c r="P201">
        <v>77</v>
      </c>
      <c r="Q201" s="18">
        <v>4.92957746478873E-2</v>
      </c>
      <c r="R201">
        <v>16</v>
      </c>
    </row>
    <row r="202" spans="1:18" x14ac:dyDescent="0.3">
      <c r="A202" t="s">
        <v>2840</v>
      </c>
      <c r="B202" t="s">
        <v>1185</v>
      </c>
      <c r="C202" t="s">
        <v>1186</v>
      </c>
      <c r="D202" t="s">
        <v>187</v>
      </c>
      <c r="E202">
        <v>0</v>
      </c>
      <c r="F202" s="16">
        <v>45226</v>
      </c>
      <c r="G202" t="s">
        <v>1860</v>
      </c>
      <c r="H202" s="17">
        <v>0.66111111111111109</v>
      </c>
      <c r="J202">
        <v>7642</v>
      </c>
      <c r="K202">
        <v>971</v>
      </c>
      <c r="L202">
        <v>103</v>
      </c>
      <c r="M202">
        <v>36</v>
      </c>
      <c r="N202">
        <v>17</v>
      </c>
      <c r="O202">
        <v>2</v>
      </c>
      <c r="P202">
        <v>1127</v>
      </c>
      <c r="Q202" s="18">
        <v>0.14747448311960201</v>
      </c>
      <c r="R202">
        <v>15</v>
      </c>
    </row>
    <row r="203" spans="1:18" x14ac:dyDescent="0.3">
      <c r="A203" t="s">
        <v>3138</v>
      </c>
      <c r="B203" t="s">
        <v>1187</v>
      </c>
      <c r="C203" t="s">
        <v>1188</v>
      </c>
      <c r="D203" t="s">
        <v>188</v>
      </c>
      <c r="E203">
        <v>0</v>
      </c>
      <c r="F203" s="16">
        <v>45226</v>
      </c>
      <c r="G203" t="s">
        <v>1860</v>
      </c>
      <c r="H203" s="17">
        <v>0.3972222222222222</v>
      </c>
      <c r="J203">
        <v>2332</v>
      </c>
      <c r="K203">
        <v>191</v>
      </c>
      <c r="L203">
        <v>25</v>
      </c>
      <c r="M203">
        <v>0</v>
      </c>
      <c r="N203">
        <v>17</v>
      </c>
      <c r="O203">
        <v>2</v>
      </c>
      <c r="P203">
        <v>233</v>
      </c>
      <c r="Q203" s="18">
        <v>9.9914236706689599E-2</v>
      </c>
      <c r="R203">
        <v>9</v>
      </c>
    </row>
    <row r="204" spans="1:18" x14ac:dyDescent="0.3">
      <c r="A204" t="s">
        <v>2834</v>
      </c>
      <c r="B204" t="s">
        <v>1183</v>
      </c>
      <c r="C204" t="s">
        <v>1184</v>
      </c>
      <c r="D204" t="s">
        <v>187</v>
      </c>
      <c r="E204">
        <v>0</v>
      </c>
      <c r="F204" s="16">
        <v>45227</v>
      </c>
      <c r="G204" t="s">
        <v>1859</v>
      </c>
      <c r="H204" s="17">
        <v>0.58402777777777781</v>
      </c>
      <c r="J204">
        <v>7835</v>
      </c>
      <c r="K204">
        <v>648</v>
      </c>
      <c r="L204">
        <v>114</v>
      </c>
      <c r="M204">
        <v>0</v>
      </c>
      <c r="N204">
        <v>23</v>
      </c>
      <c r="O204">
        <v>12</v>
      </c>
      <c r="P204">
        <v>785</v>
      </c>
      <c r="Q204" s="18">
        <v>0.100191448627952</v>
      </c>
      <c r="R204">
        <v>14</v>
      </c>
    </row>
    <row r="205" spans="1:18" x14ac:dyDescent="0.3">
      <c r="A205" t="s">
        <v>2799</v>
      </c>
      <c r="B205" t="s">
        <v>1179</v>
      </c>
      <c r="C205" t="s">
        <v>1180</v>
      </c>
      <c r="D205" t="s">
        <v>187</v>
      </c>
      <c r="E205">
        <v>0</v>
      </c>
      <c r="F205" s="16">
        <v>45229</v>
      </c>
      <c r="G205" t="s">
        <v>1858</v>
      </c>
      <c r="H205" s="17">
        <v>0.79791666666666672</v>
      </c>
      <c r="J205">
        <v>13415</v>
      </c>
      <c r="K205">
        <v>1099</v>
      </c>
      <c r="L205">
        <v>71</v>
      </c>
      <c r="M205">
        <v>2955</v>
      </c>
      <c r="N205">
        <v>35</v>
      </c>
      <c r="O205">
        <v>257</v>
      </c>
      <c r="P205">
        <v>4160</v>
      </c>
      <c r="Q205" s="18">
        <v>0.31010063361908302</v>
      </c>
      <c r="R205">
        <v>19</v>
      </c>
    </row>
    <row r="206" spans="1:18" x14ac:dyDescent="0.3">
      <c r="A206" t="s">
        <v>3216</v>
      </c>
      <c r="B206" t="s">
        <v>1181</v>
      </c>
      <c r="C206" t="s">
        <v>1182</v>
      </c>
      <c r="D206" t="s">
        <v>187</v>
      </c>
      <c r="E206">
        <v>0</v>
      </c>
      <c r="F206" s="16">
        <v>45229</v>
      </c>
      <c r="G206" t="s">
        <v>1858</v>
      </c>
      <c r="H206" s="17">
        <v>0.60138888888888886</v>
      </c>
      <c r="J206">
        <v>1691</v>
      </c>
      <c r="K206">
        <v>122</v>
      </c>
      <c r="L206">
        <v>1</v>
      </c>
      <c r="M206">
        <v>1</v>
      </c>
      <c r="N206">
        <v>0</v>
      </c>
      <c r="P206">
        <v>124</v>
      </c>
      <c r="Q206" s="18">
        <v>7.3329390892962698E-2</v>
      </c>
      <c r="R206">
        <v>14</v>
      </c>
    </row>
    <row r="207" spans="1:18" x14ac:dyDescent="0.3">
      <c r="A207" t="s">
        <v>2993</v>
      </c>
      <c r="B207" t="s">
        <v>1175</v>
      </c>
      <c r="C207" t="s">
        <v>1176</v>
      </c>
      <c r="D207" t="s">
        <v>187</v>
      </c>
      <c r="E207">
        <v>0</v>
      </c>
      <c r="F207" s="16">
        <v>45230</v>
      </c>
      <c r="G207" t="s">
        <v>1863</v>
      </c>
      <c r="H207" s="17">
        <v>0.81805555555555554</v>
      </c>
      <c r="J207">
        <v>4017</v>
      </c>
      <c r="K207">
        <v>127</v>
      </c>
      <c r="L207">
        <v>4</v>
      </c>
      <c r="M207">
        <v>3</v>
      </c>
      <c r="N207">
        <v>1</v>
      </c>
      <c r="O207">
        <v>1</v>
      </c>
      <c r="P207">
        <v>135</v>
      </c>
      <c r="Q207" s="18">
        <v>3.3607169529499603E-2</v>
      </c>
      <c r="R207">
        <v>19</v>
      </c>
    </row>
    <row r="208" spans="1:18" x14ac:dyDescent="0.3">
      <c r="A208" t="s">
        <v>3063</v>
      </c>
      <c r="B208" t="s">
        <v>1177</v>
      </c>
      <c r="C208" t="s">
        <v>1178</v>
      </c>
      <c r="D208" t="s">
        <v>189</v>
      </c>
      <c r="E208">
        <v>62</v>
      </c>
      <c r="F208" s="16">
        <v>45230</v>
      </c>
      <c r="G208" t="s">
        <v>1863</v>
      </c>
      <c r="H208" s="17">
        <v>0.43125000000000002</v>
      </c>
      <c r="J208">
        <v>3067</v>
      </c>
      <c r="K208">
        <v>148</v>
      </c>
      <c r="L208">
        <v>9</v>
      </c>
      <c r="M208">
        <v>5</v>
      </c>
      <c r="N208">
        <v>9</v>
      </c>
      <c r="O208">
        <v>5</v>
      </c>
      <c r="P208">
        <v>171</v>
      </c>
      <c r="Q208" s="18">
        <v>5.5754809259863099E-2</v>
      </c>
      <c r="R208">
        <v>10</v>
      </c>
    </row>
    <row r="209" spans="1:18" x14ac:dyDescent="0.3">
      <c r="A209" t="s">
        <v>2864</v>
      </c>
      <c r="B209" t="s">
        <v>1173</v>
      </c>
      <c r="C209" t="s">
        <v>1174</v>
      </c>
      <c r="D209" t="s">
        <v>187</v>
      </c>
      <c r="E209">
        <v>0</v>
      </c>
      <c r="F209" s="16">
        <v>45231</v>
      </c>
      <c r="G209" t="s">
        <v>1862</v>
      </c>
      <c r="H209" s="17">
        <v>0.42291666666666666</v>
      </c>
      <c r="J209">
        <v>6747</v>
      </c>
      <c r="K209">
        <v>449</v>
      </c>
      <c r="L209">
        <v>140</v>
      </c>
      <c r="M209">
        <v>3</v>
      </c>
      <c r="N209">
        <v>49</v>
      </c>
      <c r="O209">
        <v>16</v>
      </c>
      <c r="P209">
        <v>641</v>
      </c>
      <c r="Q209" s="18">
        <v>9.5005187490736595E-2</v>
      </c>
      <c r="R209">
        <v>10</v>
      </c>
    </row>
    <row r="210" spans="1:18" x14ac:dyDescent="0.3">
      <c r="A210" t="s">
        <v>3181</v>
      </c>
      <c r="B210" t="s">
        <v>1171</v>
      </c>
      <c r="C210" t="s">
        <v>1172</v>
      </c>
      <c r="D210" t="s">
        <v>187</v>
      </c>
      <c r="E210">
        <v>0</v>
      </c>
      <c r="F210" s="16">
        <v>45231</v>
      </c>
      <c r="G210" t="s">
        <v>1862</v>
      </c>
      <c r="H210" s="17">
        <v>0.80555555555555558</v>
      </c>
      <c r="J210">
        <v>1951</v>
      </c>
      <c r="K210">
        <v>83</v>
      </c>
      <c r="L210">
        <v>1</v>
      </c>
      <c r="M210">
        <v>1</v>
      </c>
      <c r="N210">
        <v>8</v>
      </c>
      <c r="P210">
        <v>93</v>
      </c>
      <c r="Q210" s="18">
        <v>4.76678626345464E-2</v>
      </c>
      <c r="R210">
        <v>19</v>
      </c>
    </row>
    <row r="211" spans="1:18" x14ac:dyDescent="0.3">
      <c r="A211" t="s">
        <v>2824</v>
      </c>
      <c r="B211" t="s">
        <v>1169</v>
      </c>
      <c r="C211" t="s">
        <v>1170</v>
      </c>
      <c r="D211" t="s">
        <v>187</v>
      </c>
      <c r="E211">
        <v>0</v>
      </c>
      <c r="F211" s="16">
        <v>45232</v>
      </c>
      <c r="G211" t="s">
        <v>1861</v>
      </c>
      <c r="H211" s="17">
        <v>0.47638888888888886</v>
      </c>
      <c r="J211">
        <v>8606</v>
      </c>
      <c r="K211">
        <v>768</v>
      </c>
      <c r="L211">
        <v>301</v>
      </c>
      <c r="M211">
        <v>16</v>
      </c>
      <c r="N211">
        <v>35</v>
      </c>
      <c r="O211">
        <v>13</v>
      </c>
      <c r="P211">
        <v>1120</v>
      </c>
      <c r="Q211" s="18">
        <v>0.13014176156170101</v>
      </c>
      <c r="R211">
        <v>11</v>
      </c>
    </row>
    <row r="212" spans="1:18" x14ac:dyDescent="0.3">
      <c r="A212" t="s">
        <v>3248</v>
      </c>
      <c r="B212" t="s">
        <v>1167</v>
      </c>
      <c r="C212" t="s">
        <v>1168</v>
      </c>
      <c r="D212" t="s">
        <v>188</v>
      </c>
      <c r="E212">
        <v>0</v>
      </c>
      <c r="F212" s="16">
        <v>45232</v>
      </c>
      <c r="G212" t="s">
        <v>1861</v>
      </c>
      <c r="H212" s="17">
        <v>0.85763888888888884</v>
      </c>
      <c r="J212">
        <v>1400</v>
      </c>
      <c r="K212">
        <v>122</v>
      </c>
      <c r="L212">
        <v>15</v>
      </c>
      <c r="M212">
        <v>4</v>
      </c>
      <c r="N212">
        <v>5</v>
      </c>
      <c r="O212">
        <v>1</v>
      </c>
      <c r="P212">
        <v>146</v>
      </c>
      <c r="Q212" s="18">
        <v>0.104285714285714</v>
      </c>
      <c r="R212">
        <v>20</v>
      </c>
    </row>
    <row r="213" spans="1:18" x14ac:dyDescent="0.3">
      <c r="A213" t="s">
        <v>2981</v>
      </c>
      <c r="B213" t="s">
        <v>1165</v>
      </c>
      <c r="C213" t="s">
        <v>1166</v>
      </c>
      <c r="D213" t="s">
        <v>188</v>
      </c>
      <c r="E213">
        <v>0</v>
      </c>
      <c r="F213" s="16">
        <v>45233</v>
      </c>
      <c r="G213" t="s">
        <v>1860</v>
      </c>
      <c r="H213" s="17">
        <v>0.56527777777777777</v>
      </c>
      <c r="J213">
        <v>4235</v>
      </c>
      <c r="K213">
        <v>482</v>
      </c>
      <c r="L213">
        <v>57</v>
      </c>
      <c r="M213">
        <v>16</v>
      </c>
      <c r="N213">
        <v>23</v>
      </c>
      <c r="P213">
        <v>578</v>
      </c>
      <c r="Q213" s="18">
        <v>0.13648170011806399</v>
      </c>
      <c r="R213">
        <v>13</v>
      </c>
    </row>
    <row r="214" spans="1:18" x14ac:dyDescent="0.3">
      <c r="A214" t="s">
        <v>3078</v>
      </c>
      <c r="B214" t="s">
        <v>1163</v>
      </c>
      <c r="C214" t="s">
        <v>1164</v>
      </c>
      <c r="D214" t="s">
        <v>187</v>
      </c>
      <c r="E214">
        <v>0</v>
      </c>
      <c r="F214" s="16">
        <v>45234</v>
      </c>
      <c r="G214" t="s">
        <v>1859</v>
      </c>
      <c r="H214" s="17">
        <v>0.55902777777777779</v>
      </c>
      <c r="J214">
        <v>2950</v>
      </c>
      <c r="K214">
        <v>155</v>
      </c>
      <c r="L214">
        <v>19</v>
      </c>
      <c r="M214">
        <v>1</v>
      </c>
      <c r="N214">
        <v>10</v>
      </c>
      <c r="P214">
        <v>185</v>
      </c>
      <c r="Q214" s="18">
        <v>6.2711864406779602E-2</v>
      </c>
      <c r="R214">
        <v>13</v>
      </c>
    </row>
    <row r="215" spans="1:18" x14ac:dyDescent="0.3">
      <c r="A215" t="s">
        <v>2854</v>
      </c>
      <c r="B215" t="s">
        <v>1157</v>
      </c>
      <c r="C215" t="s">
        <v>1158</v>
      </c>
      <c r="D215" t="s">
        <v>187</v>
      </c>
      <c r="E215">
        <v>0</v>
      </c>
      <c r="F215" s="16">
        <v>45236</v>
      </c>
      <c r="G215" t="s">
        <v>1858</v>
      </c>
      <c r="H215" s="17">
        <v>0.80208333333333337</v>
      </c>
      <c r="J215">
        <v>7181</v>
      </c>
      <c r="K215">
        <v>522</v>
      </c>
      <c r="L215">
        <v>100</v>
      </c>
      <c r="M215">
        <v>33</v>
      </c>
      <c r="N215">
        <v>56</v>
      </c>
      <c r="O215">
        <v>6</v>
      </c>
      <c r="P215">
        <v>711</v>
      </c>
      <c r="Q215" s="18">
        <v>9.9011279766049301E-2</v>
      </c>
      <c r="R215">
        <v>19</v>
      </c>
    </row>
    <row r="216" spans="1:18" x14ac:dyDescent="0.3">
      <c r="A216" t="s">
        <v>3066</v>
      </c>
      <c r="B216" t="s">
        <v>1161</v>
      </c>
      <c r="C216" t="s">
        <v>1162</v>
      </c>
      <c r="D216" t="s">
        <v>187</v>
      </c>
      <c r="E216">
        <v>0</v>
      </c>
      <c r="F216" s="16">
        <v>45236</v>
      </c>
      <c r="G216" t="s">
        <v>1858</v>
      </c>
      <c r="H216" s="17">
        <v>0.39861111111111114</v>
      </c>
      <c r="J216">
        <v>3058</v>
      </c>
      <c r="K216">
        <v>290</v>
      </c>
      <c r="L216">
        <v>4</v>
      </c>
      <c r="M216">
        <v>1</v>
      </c>
      <c r="N216">
        <v>4</v>
      </c>
      <c r="P216">
        <v>299</v>
      </c>
      <c r="Q216" s="18">
        <v>9.7776324395029396E-2</v>
      </c>
      <c r="R216">
        <v>9</v>
      </c>
    </row>
    <row r="217" spans="1:18" x14ac:dyDescent="0.3">
      <c r="A217" t="s">
        <v>3260</v>
      </c>
      <c r="B217" t="s">
        <v>1159</v>
      </c>
      <c r="C217" t="s">
        <v>1160</v>
      </c>
      <c r="D217" t="s">
        <v>188</v>
      </c>
      <c r="E217">
        <v>0</v>
      </c>
      <c r="F217" s="16">
        <v>45236</v>
      </c>
      <c r="G217" t="s">
        <v>1858</v>
      </c>
      <c r="H217" s="17">
        <v>0.69374999999999998</v>
      </c>
      <c r="J217">
        <v>1294</v>
      </c>
      <c r="K217">
        <v>201</v>
      </c>
      <c r="L217">
        <v>11</v>
      </c>
      <c r="M217">
        <v>0</v>
      </c>
      <c r="N217">
        <v>10</v>
      </c>
      <c r="O217">
        <v>1</v>
      </c>
      <c r="P217">
        <v>222</v>
      </c>
      <c r="Q217" s="18">
        <v>0.17156105100463701</v>
      </c>
      <c r="R217">
        <v>16</v>
      </c>
    </row>
    <row r="218" spans="1:18" x14ac:dyDescent="0.3">
      <c r="A218" t="s">
        <v>2829</v>
      </c>
      <c r="B218" t="s">
        <v>1155</v>
      </c>
      <c r="C218" t="s">
        <v>1156</v>
      </c>
      <c r="D218" t="s">
        <v>187</v>
      </c>
      <c r="E218">
        <v>0</v>
      </c>
      <c r="F218" s="16">
        <v>45237</v>
      </c>
      <c r="G218" t="s">
        <v>1863</v>
      </c>
      <c r="H218" s="17">
        <v>0.33402777777777776</v>
      </c>
      <c r="J218">
        <v>8281</v>
      </c>
      <c r="K218">
        <v>841</v>
      </c>
      <c r="L218">
        <v>98</v>
      </c>
      <c r="M218">
        <v>51</v>
      </c>
      <c r="N218">
        <v>17</v>
      </c>
      <c r="P218">
        <v>1007</v>
      </c>
      <c r="Q218" s="18">
        <v>0.12160367105422</v>
      </c>
      <c r="R218">
        <v>8</v>
      </c>
    </row>
    <row r="219" spans="1:18" x14ac:dyDescent="0.3">
      <c r="A219" t="s">
        <v>2879</v>
      </c>
      <c r="B219" t="s">
        <v>1153</v>
      </c>
      <c r="C219" t="s">
        <v>1154</v>
      </c>
      <c r="D219" t="s">
        <v>187</v>
      </c>
      <c r="E219">
        <v>0</v>
      </c>
      <c r="F219" s="16">
        <v>45237</v>
      </c>
      <c r="G219" t="s">
        <v>1863</v>
      </c>
      <c r="H219" s="17">
        <v>0.58125000000000004</v>
      </c>
      <c r="J219">
        <v>6327</v>
      </c>
      <c r="K219">
        <v>622</v>
      </c>
      <c r="L219">
        <v>84</v>
      </c>
      <c r="M219">
        <v>3</v>
      </c>
      <c r="N219">
        <v>37</v>
      </c>
      <c r="O219">
        <v>10</v>
      </c>
      <c r="P219">
        <v>746</v>
      </c>
      <c r="Q219" s="18">
        <v>0.117907381065276</v>
      </c>
      <c r="R219">
        <v>13</v>
      </c>
    </row>
    <row r="220" spans="1:18" x14ac:dyDescent="0.3">
      <c r="A220" t="s">
        <v>2884</v>
      </c>
      <c r="B220" t="s">
        <v>1151</v>
      </c>
      <c r="C220" t="s">
        <v>1152</v>
      </c>
      <c r="D220" t="s">
        <v>187</v>
      </c>
      <c r="E220">
        <v>0</v>
      </c>
      <c r="F220" s="16">
        <v>45237</v>
      </c>
      <c r="G220" t="s">
        <v>1863</v>
      </c>
      <c r="H220" s="17">
        <v>0.79305555555555551</v>
      </c>
      <c r="J220">
        <v>6233</v>
      </c>
      <c r="K220">
        <v>336</v>
      </c>
      <c r="L220">
        <v>98</v>
      </c>
      <c r="M220">
        <v>14</v>
      </c>
      <c r="N220">
        <v>25</v>
      </c>
      <c r="O220">
        <v>13</v>
      </c>
      <c r="P220">
        <v>473</v>
      </c>
      <c r="Q220" s="18">
        <v>7.5886411038023405E-2</v>
      </c>
      <c r="R220">
        <v>19</v>
      </c>
    </row>
    <row r="221" spans="1:18" x14ac:dyDescent="0.3">
      <c r="A221" t="s">
        <v>2892</v>
      </c>
      <c r="B221" t="s">
        <v>1147</v>
      </c>
      <c r="C221" t="s">
        <v>1148</v>
      </c>
      <c r="D221" t="s">
        <v>187</v>
      </c>
      <c r="E221">
        <v>0</v>
      </c>
      <c r="F221" s="16">
        <v>45238</v>
      </c>
      <c r="G221" t="s">
        <v>1862</v>
      </c>
      <c r="H221" s="17">
        <v>0.66388888888888886</v>
      </c>
      <c r="J221">
        <v>6055</v>
      </c>
      <c r="K221">
        <v>757</v>
      </c>
      <c r="L221">
        <v>71</v>
      </c>
      <c r="M221">
        <v>11</v>
      </c>
      <c r="N221">
        <v>17</v>
      </c>
      <c r="O221">
        <v>2</v>
      </c>
      <c r="P221">
        <v>856</v>
      </c>
      <c r="Q221" s="18">
        <v>0.14137076796036299</v>
      </c>
      <c r="R221">
        <v>15</v>
      </c>
    </row>
    <row r="222" spans="1:18" x14ac:dyDescent="0.3">
      <c r="A222" t="s">
        <v>3089</v>
      </c>
      <c r="B222" t="s">
        <v>1145</v>
      </c>
      <c r="C222" t="s">
        <v>1146</v>
      </c>
      <c r="D222" t="s">
        <v>189</v>
      </c>
      <c r="E222">
        <v>77</v>
      </c>
      <c r="F222" s="16">
        <v>45238</v>
      </c>
      <c r="G222" t="s">
        <v>1862</v>
      </c>
      <c r="H222" s="17">
        <v>0.82013888888888886</v>
      </c>
      <c r="J222">
        <v>2859</v>
      </c>
      <c r="K222">
        <v>97</v>
      </c>
      <c r="L222">
        <v>9</v>
      </c>
      <c r="M222">
        <v>5</v>
      </c>
      <c r="N222">
        <v>4</v>
      </c>
      <c r="O222">
        <v>1</v>
      </c>
      <c r="P222">
        <v>115</v>
      </c>
      <c r="Q222" s="18">
        <v>4.02238544945785E-2</v>
      </c>
      <c r="R222">
        <v>19</v>
      </c>
    </row>
    <row r="223" spans="1:18" x14ac:dyDescent="0.3">
      <c r="A223" t="s">
        <v>3170</v>
      </c>
      <c r="B223" t="s">
        <v>1149</v>
      </c>
      <c r="C223" t="s">
        <v>1150</v>
      </c>
      <c r="D223" t="s">
        <v>187</v>
      </c>
      <c r="E223">
        <v>0</v>
      </c>
      <c r="F223" s="16">
        <v>45238</v>
      </c>
      <c r="G223" t="s">
        <v>1862</v>
      </c>
      <c r="H223" s="17">
        <v>0.40486111111111112</v>
      </c>
      <c r="J223">
        <v>2057</v>
      </c>
      <c r="K223">
        <v>100</v>
      </c>
      <c r="L223">
        <v>3</v>
      </c>
      <c r="M223">
        <v>0</v>
      </c>
      <c r="N223">
        <v>1</v>
      </c>
      <c r="P223">
        <v>104</v>
      </c>
      <c r="Q223" s="18">
        <v>5.0559066601847398E-2</v>
      </c>
      <c r="R223">
        <v>9</v>
      </c>
    </row>
    <row r="224" spans="1:18" x14ac:dyDescent="0.3">
      <c r="A224" t="s">
        <v>2830</v>
      </c>
      <c r="B224" t="s">
        <v>1139</v>
      </c>
      <c r="C224" t="s">
        <v>1140</v>
      </c>
      <c r="D224" t="s">
        <v>187</v>
      </c>
      <c r="E224">
        <v>0</v>
      </c>
      <c r="F224" s="16">
        <v>45239</v>
      </c>
      <c r="G224" t="s">
        <v>1861</v>
      </c>
      <c r="H224" s="17">
        <v>0.78611111111111109</v>
      </c>
      <c r="J224">
        <v>8192</v>
      </c>
      <c r="K224">
        <v>492</v>
      </c>
      <c r="L224">
        <v>132</v>
      </c>
      <c r="M224">
        <v>35</v>
      </c>
      <c r="N224">
        <v>23</v>
      </c>
      <c r="O224">
        <v>2</v>
      </c>
      <c r="P224">
        <v>682</v>
      </c>
      <c r="Q224" s="18">
        <v>8.3251953125E-2</v>
      </c>
      <c r="R224">
        <v>18</v>
      </c>
    </row>
    <row r="225" spans="1:18" x14ac:dyDescent="0.3">
      <c r="A225" t="s">
        <v>2975</v>
      </c>
      <c r="B225" t="s">
        <v>1143</v>
      </c>
      <c r="C225" t="s">
        <v>1144</v>
      </c>
      <c r="D225" t="s">
        <v>187</v>
      </c>
      <c r="E225">
        <v>0</v>
      </c>
      <c r="F225" s="16">
        <v>45239</v>
      </c>
      <c r="G225" t="s">
        <v>1861</v>
      </c>
      <c r="H225" s="17">
        <v>0.35694444444444445</v>
      </c>
      <c r="J225">
        <v>4382</v>
      </c>
      <c r="K225">
        <v>246</v>
      </c>
      <c r="L225">
        <v>36</v>
      </c>
      <c r="M225">
        <v>1</v>
      </c>
      <c r="N225">
        <v>12</v>
      </c>
      <c r="P225">
        <v>295</v>
      </c>
      <c r="Q225" s="18">
        <v>6.7320858055682303E-2</v>
      </c>
      <c r="R225">
        <v>8</v>
      </c>
    </row>
    <row r="226" spans="1:18" x14ac:dyDescent="0.3">
      <c r="A226" t="s">
        <v>3156</v>
      </c>
      <c r="B226" t="s">
        <v>1141</v>
      </c>
      <c r="C226" t="s">
        <v>1142</v>
      </c>
      <c r="D226" t="s">
        <v>188</v>
      </c>
      <c r="E226">
        <v>0</v>
      </c>
      <c r="F226" s="16">
        <v>45239</v>
      </c>
      <c r="G226" t="s">
        <v>1861</v>
      </c>
      <c r="H226" s="17">
        <v>0.42708333333333331</v>
      </c>
      <c r="J226">
        <v>2184</v>
      </c>
      <c r="K226">
        <v>294</v>
      </c>
      <c r="L226">
        <v>52</v>
      </c>
      <c r="M226">
        <v>11</v>
      </c>
      <c r="N226">
        <v>12</v>
      </c>
      <c r="O226">
        <v>2</v>
      </c>
      <c r="P226">
        <v>369</v>
      </c>
      <c r="Q226" s="18">
        <v>0.16895604395604399</v>
      </c>
      <c r="R226">
        <v>10</v>
      </c>
    </row>
    <row r="227" spans="1:18" x14ac:dyDescent="0.3">
      <c r="A227" t="s">
        <v>2885</v>
      </c>
      <c r="B227" t="s">
        <v>1137</v>
      </c>
      <c r="C227" t="s">
        <v>1138</v>
      </c>
      <c r="D227" t="s">
        <v>187</v>
      </c>
      <c r="E227">
        <v>0</v>
      </c>
      <c r="F227" s="16">
        <v>45240</v>
      </c>
      <c r="G227" t="s">
        <v>1860</v>
      </c>
      <c r="H227" s="17">
        <v>0.30555555555555558</v>
      </c>
      <c r="J227">
        <v>6216</v>
      </c>
      <c r="K227">
        <v>988</v>
      </c>
      <c r="L227">
        <v>345</v>
      </c>
      <c r="M227">
        <v>9</v>
      </c>
      <c r="N227">
        <v>45</v>
      </c>
      <c r="O227">
        <v>7</v>
      </c>
      <c r="P227">
        <v>1387</v>
      </c>
      <c r="Q227" s="18">
        <v>0.22313384813384801</v>
      </c>
      <c r="R227">
        <v>7</v>
      </c>
    </row>
    <row r="228" spans="1:18" x14ac:dyDescent="0.3">
      <c r="A228" t="s">
        <v>3297</v>
      </c>
      <c r="B228" t="s">
        <v>1135</v>
      </c>
      <c r="C228" t="s">
        <v>1136</v>
      </c>
      <c r="D228" t="s">
        <v>188</v>
      </c>
      <c r="E228">
        <v>0</v>
      </c>
      <c r="F228" s="16">
        <v>45240</v>
      </c>
      <c r="G228" t="s">
        <v>1860</v>
      </c>
      <c r="H228" s="17">
        <v>0.5131944444444444</v>
      </c>
      <c r="J228">
        <v>832</v>
      </c>
      <c r="K228">
        <v>36</v>
      </c>
      <c r="L228">
        <v>1</v>
      </c>
      <c r="M228">
        <v>0</v>
      </c>
      <c r="N228">
        <v>2</v>
      </c>
      <c r="P228">
        <v>39</v>
      </c>
      <c r="Q228" s="18">
        <v>4.6875E-2</v>
      </c>
      <c r="R228">
        <v>12</v>
      </c>
    </row>
    <row r="229" spans="1:18" x14ac:dyDescent="0.3">
      <c r="A229" t="s">
        <v>3125</v>
      </c>
      <c r="B229" t="s">
        <v>1133</v>
      </c>
      <c r="C229" t="s">
        <v>1134</v>
      </c>
      <c r="D229" t="s">
        <v>187</v>
      </c>
      <c r="E229">
        <v>0</v>
      </c>
      <c r="F229" s="16">
        <v>45241</v>
      </c>
      <c r="G229" t="s">
        <v>1859</v>
      </c>
      <c r="H229" s="17">
        <v>0.41736111111111113</v>
      </c>
      <c r="J229">
        <v>2492</v>
      </c>
      <c r="K229">
        <v>119</v>
      </c>
      <c r="L229">
        <v>7</v>
      </c>
      <c r="M229">
        <v>2</v>
      </c>
      <c r="N229">
        <v>4</v>
      </c>
      <c r="O229">
        <v>1</v>
      </c>
      <c r="P229">
        <v>132</v>
      </c>
      <c r="Q229" s="18">
        <v>5.2969502407704698E-2</v>
      </c>
      <c r="R229">
        <v>10</v>
      </c>
    </row>
    <row r="230" spans="1:18" x14ac:dyDescent="0.3">
      <c r="A230" t="s">
        <v>3163</v>
      </c>
      <c r="B230" t="s">
        <v>1131</v>
      </c>
      <c r="C230" t="s">
        <v>1132</v>
      </c>
      <c r="D230" t="s">
        <v>188</v>
      </c>
      <c r="E230">
        <v>0</v>
      </c>
      <c r="F230" s="16">
        <v>45241</v>
      </c>
      <c r="G230" t="s">
        <v>1859</v>
      </c>
      <c r="H230" s="17">
        <v>0.77847222222222223</v>
      </c>
      <c r="J230">
        <v>2118</v>
      </c>
      <c r="K230">
        <v>93</v>
      </c>
      <c r="L230">
        <v>2</v>
      </c>
      <c r="M230">
        <v>0</v>
      </c>
      <c r="N230">
        <v>7</v>
      </c>
      <c r="P230">
        <v>102</v>
      </c>
      <c r="Q230" s="18">
        <v>4.8158640226628899E-2</v>
      </c>
      <c r="R230">
        <v>18</v>
      </c>
    </row>
    <row r="231" spans="1:18" x14ac:dyDescent="0.3">
      <c r="A231" t="s">
        <v>2832</v>
      </c>
      <c r="B231" t="s">
        <v>1123</v>
      </c>
      <c r="C231" t="s">
        <v>1124</v>
      </c>
      <c r="D231" t="s">
        <v>188</v>
      </c>
      <c r="E231">
        <v>0</v>
      </c>
      <c r="F231" s="16">
        <v>45242</v>
      </c>
      <c r="G231" t="s">
        <v>1864</v>
      </c>
      <c r="H231" s="17">
        <v>0.76180555555555551</v>
      </c>
      <c r="J231">
        <v>7994</v>
      </c>
      <c r="K231">
        <v>1441</v>
      </c>
      <c r="L231">
        <v>172</v>
      </c>
      <c r="M231">
        <v>31</v>
      </c>
      <c r="N231">
        <v>16</v>
      </c>
      <c r="O231">
        <v>15</v>
      </c>
      <c r="P231">
        <v>1660</v>
      </c>
      <c r="Q231" s="18">
        <v>0.20765574180635499</v>
      </c>
      <c r="R231">
        <v>18</v>
      </c>
    </row>
    <row r="232" spans="1:18" x14ac:dyDescent="0.3">
      <c r="A232" t="s">
        <v>2843</v>
      </c>
      <c r="B232" t="s">
        <v>1127</v>
      </c>
      <c r="C232" t="s">
        <v>1128</v>
      </c>
      <c r="D232" t="s">
        <v>187</v>
      </c>
      <c r="E232">
        <v>0</v>
      </c>
      <c r="F232" s="16">
        <v>45242</v>
      </c>
      <c r="G232" t="s">
        <v>1864</v>
      </c>
      <c r="H232" s="17">
        <v>0.46875</v>
      </c>
      <c r="J232">
        <v>7546</v>
      </c>
      <c r="K232">
        <v>840</v>
      </c>
      <c r="L232">
        <v>76</v>
      </c>
      <c r="M232">
        <v>7</v>
      </c>
      <c r="N232">
        <v>22</v>
      </c>
      <c r="O232">
        <v>9</v>
      </c>
      <c r="P232">
        <v>945</v>
      </c>
      <c r="Q232" s="18">
        <v>0.12523191094619701</v>
      </c>
      <c r="R232">
        <v>11</v>
      </c>
    </row>
    <row r="233" spans="1:18" x14ac:dyDescent="0.3">
      <c r="A233" t="s">
        <v>2855</v>
      </c>
      <c r="B233" t="s">
        <v>1125</v>
      </c>
      <c r="C233" t="s">
        <v>1126</v>
      </c>
      <c r="D233" t="s">
        <v>188</v>
      </c>
      <c r="E233">
        <v>0</v>
      </c>
      <c r="F233" s="16">
        <v>45242</v>
      </c>
      <c r="G233" t="s">
        <v>1864</v>
      </c>
      <c r="H233" s="17">
        <v>0.67500000000000004</v>
      </c>
      <c r="J233">
        <v>7167</v>
      </c>
      <c r="K233">
        <v>881</v>
      </c>
      <c r="L233">
        <v>74</v>
      </c>
      <c r="M233">
        <v>23</v>
      </c>
      <c r="N233">
        <v>24</v>
      </c>
      <c r="O233">
        <v>2</v>
      </c>
      <c r="P233">
        <v>1002</v>
      </c>
      <c r="Q233" s="18">
        <v>0.13980745081624099</v>
      </c>
      <c r="R233">
        <v>16</v>
      </c>
    </row>
    <row r="234" spans="1:18" x14ac:dyDescent="0.3">
      <c r="A234" t="s">
        <v>3202</v>
      </c>
      <c r="B234" t="s">
        <v>1129</v>
      </c>
      <c r="C234" t="s">
        <v>1130</v>
      </c>
      <c r="D234" t="s">
        <v>187</v>
      </c>
      <c r="E234">
        <v>0</v>
      </c>
      <c r="F234" s="16">
        <v>45242</v>
      </c>
      <c r="G234" t="s">
        <v>1864</v>
      </c>
      <c r="H234" s="17">
        <v>0.43680555555555556</v>
      </c>
      <c r="J234">
        <v>1760</v>
      </c>
      <c r="K234">
        <v>76</v>
      </c>
      <c r="L234">
        <v>4</v>
      </c>
      <c r="M234">
        <v>0</v>
      </c>
      <c r="N234">
        <v>4</v>
      </c>
      <c r="P234">
        <v>84</v>
      </c>
      <c r="Q234" s="18">
        <v>4.7727272727272702E-2</v>
      </c>
      <c r="R234">
        <v>10</v>
      </c>
    </row>
    <row r="235" spans="1:18" x14ac:dyDescent="0.3">
      <c r="A235" t="s">
        <v>2845</v>
      </c>
      <c r="B235" t="s">
        <v>1117</v>
      </c>
      <c r="C235" t="s">
        <v>1118</v>
      </c>
      <c r="D235" t="s">
        <v>188</v>
      </c>
      <c r="E235">
        <v>0</v>
      </c>
      <c r="F235" s="16">
        <v>45243</v>
      </c>
      <c r="G235" t="s">
        <v>1858</v>
      </c>
      <c r="H235" s="17">
        <v>0.81319444444444444</v>
      </c>
      <c r="J235">
        <v>7531</v>
      </c>
      <c r="K235">
        <v>702</v>
      </c>
      <c r="L235">
        <v>121</v>
      </c>
      <c r="M235">
        <v>3</v>
      </c>
      <c r="N235">
        <v>122</v>
      </c>
      <c r="O235">
        <v>3</v>
      </c>
      <c r="P235">
        <v>948</v>
      </c>
      <c r="Q235" s="18">
        <v>0.125879697251361</v>
      </c>
      <c r="R235">
        <v>19</v>
      </c>
    </row>
    <row r="236" spans="1:18" x14ac:dyDescent="0.3">
      <c r="A236" t="s">
        <v>2876</v>
      </c>
      <c r="B236" t="s">
        <v>1121</v>
      </c>
      <c r="C236" t="s">
        <v>1122</v>
      </c>
      <c r="D236" t="s">
        <v>188</v>
      </c>
      <c r="E236">
        <v>0</v>
      </c>
      <c r="F236" s="16">
        <v>45243</v>
      </c>
      <c r="G236" t="s">
        <v>1858</v>
      </c>
      <c r="H236" s="17">
        <v>0.50069444444444444</v>
      </c>
      <c r="J236">
        <v>6427</v>
      </c>
      <c r="K236">
        <v>215</v>
      </c>
      <c r="L236">
        <v>78</v>
      </c>
      <c r="M236">
        <v>13</v>
      </c>
      <c r="N236">
        <v>13</v>
      </c>
      <c r="O236">
        <v>3</v>
      </c>
      <c r="P236">
        <v>319</v>
      </c>
      <c r="Q236" s="18">
        <v>4.9634355064571298E-2</v>
      </c>
      <c r="R236">
        <v>12</v>
      </c>
    </row>
    <row r="237" spans="1:18" x14ac:dyDescent="0.3">
      <c r="A237" t="s">
        <v>3072</v>
      </c>
      <c r="B237" t="s">
        <v>1119</v>
      </c>
      <c r="C237" t="s">
        <v>1120</v>
      </c>
      <c r="D237" t="s">
        <v>188</v>
      </c>
      <c r="E237">
        <v>0</v>
      </c>
      <c r="F237" s="16">
        <v>45243</v>
      </c>
      <c r="G237" t="s">
        <v>1858</v>
      </c>
      <c r="H237" s="17">
        <v>0.71111111111111114</v>
      </c>
      <c r="J237">
        <v>3001</v>
      </c>
      <c r="K237">
        <v>272</v>
      </c>
      <c r="L237">
        <v>23</v>
      </c>
      <c r="M237">
        <v>7</v>
      </c>
      <c r="N237">
        <v>16</v>
      </c>
      <c r="P237">
        <v>318</v>
      </c>
      <c r="Q237" s="18">
        <v>0.10596467844052</v>
      </c>
      <c r="R237">
        <v>17</v>
      </c>
    </row>
    <row r="238" spans="1:18" x14ac:dyDescent="0.3">
      <c r="A238" t="s">
        <v>2877</v>
      </c>
      <c r="B238" t="s">
        <v>1115</v>
      </c>
      <c r="C238" t="s">
        <v>1116</v>
      </c>
      <c r="D238" t="s">
        <v>187</v>
      </c>
      <c r="E238">
        <v>0</v>
      </c>
      <c r="F238" s="16">
        <v>45244</v>
      </c>
      <c r="G238" t="s">
        <v>1863</v>
      </c>
      <c r="H238" s="17">
        <v>0.39027777777777778</v>
      </c>
      <c r="J238">
        <v>6396</v>
      </c>
      <c r="K238">
        <v>237</v>
      </c>
      <c r="L238">
        <v>33</v>
      </c>
      <c r="M238">
        <v>1</v>
      </c>
      <c r="N238">
        <v>42</v>
      </c>
      <c r="O238">
        <v>2</v>
      </c>
      <c r="P238">
        <v>313</v>
      </c>
      <c r="Q238" s="18">
        <v>4.8936835522201398E-2</v>
      </c>
      <c r="R238">
        <v>9</v>
      </c>
    </row>
    <row r="239" spans="1:18" x14ac:dyDescent="0.3">
      <c r="A239" t="s">
        <v>2963</v>
      </c>
      <c r="B239" t="s">
        <v>1111</v>
      </c>
      <c r="C239" t="s">
        <v>1112</v>
      </c>
      <c r="D239" t="s">
        <v>187</v>
      </c>
      <c r="E239">
        <v>0</v>
      </c>
      <c r="F239" s="16">
        <v>45244</v>
      </c>
      <c r="G239" t="s">
        <v>1863</v>
      </c>
      <c r="H239" s="17">
        <v>0.62986111111111109</v>
      </c>
      <c r="J239">
        <v>4626</v>
      </c>
      <c r="K239">
        <v>298</v>
      </c>
      <c r="L239">
        <v>12</v>
      </c>
      <c r="M239">
        <v>8</v>
      </c>
      <c r="N239">
        <v>6</v>
      </c>
      <c r="O239">
        <v>1</v>
      </c>
      <c r="P239">
        <v>324</v>
      </c>
      <c r="Q239" s="18">
        <v>7.0038910505836605E-2</v>
      </c>
      <c r="R239">
        <v>15</v>
      </c>
    </row>
    <row r="240" spans="1:18" x14ac:dyDescent="0.3">
      <c r="A240" t="s">
        <v>3040</v>
      </c>
      <c r="B240" t="s">
        <v>1109</v>
      </c>
      <c r="C240" t="s">
        <v>1110</v>
      </c>
      <c r="D240" t="s">
        <v>188</v>
      </c>
      <c r="E240">
        <v>0</v>
      </c>
      <c r="F240" s="16">
        <v>45244</v>
      </c>
      <c r="G240" t="s">
        <v>1863</v>
      </c>
      <c r="H240" s="17">
        <v>0.77430555555555558</v>
      </c>
      <c r="J240">
        <v>3381</v>
      </c>
      <c r="K240">
        <v>350</v>
      </c>
      <c r="L240">
        <v>65</v>
      </c>
      <c r="M240">
        <v>12</v>
      </c>
      <c r="N240">
        <v>31</v>
      </c>
      <c r="O240">
        <v>10</v>
      </c>
      <c r="P240">
        <v>458</v>
      </c>
      <c r="Q240" s="18">
        <v>0.13546288080449601</v>
      </c>
      <c r="R240">
        <v>18</v>
      </c>
    </row>
    <row r="241" spans="1:18" x14ac:dyDescent="0.3">
      <c r="A241" t="s">
        <v>3067</v>
      </c>
      <c r="B241" t="s">
        <v>1113</v>
      </c>
      <c r="C241" t="s">
        <v>1114</v>
      </c>
      <c r="D241" t="s">
        <v>187</v>
      </c>
      <c r="E241">
        <v>0</v>
      </c>
      <c r="F241" s="16">
        <v>45244</v>
      </c>
      <c r="G241" t="s">
        <v>1863</v>
      </c>
      <c r="H241" s="17">
        <v>0.47916666666666669</v>
      </c>
      <c r="J241">
        <v>3054</v>
      </c>
      <c r="K241">
        <v>263</v>
      </c>
      <c r="L241">
        <v>7</v>
      </c>
      <c r="M241">
        <v>2</v>
      </c>
      <c r="N241">
        <v>1</v>
      </c>
      <c r="P241">
        <v>273</v>
      </c>
      <c r="Q241" s="18">
        <v>8.9390962671905702E-2</v>
      </c>
      <c r="R241">
        <v>11</v>
      </c>
    </row>
    <row r="242" spans="1:18" x14ac:dyDescent="0.3">
      <c r="A242" t="s">
        <v>2931</v>
      </c>
      <c r="B242" t="s">
        <v>1103</v>
      </c>
      <c r="C242" t="s">
        <v>1104</v>
      </c>
      <c r="D242" t="s">
        <v>187</v>
      </c>
      <c r="E242">
        <v>0</v>
      </c>
      <c r="F242" s="16">
        <v>45245</v>
      </c>
      <c r="G242" t="s">
        <v>1862</v>
      </c>
      <c r="H242" s="17">
        <v>0.7631944444444444</v>
      </c>
      <c r="J242">
        <v>5273</v>
      </c>
      <c r="K242">
        <v>154</v>
      </c>
      <c r="L242">
        <v>5</v>
      </c>
      <c r="M242">
        <v>12</v>
      </c>
      <c r="N242">
        <v>4</v>
      </c>
      <c r="P242">
        <v>175</v>
      </c>
      <c r="Q242" s="18">
        <v>3.3187938554902298E-2</v>
      </c>
      <c r="R242">
        <v>18</v>
      </c>
    </row>
    <row r="243" spans="1:18" x14ac:dyDescent="0.3">
      <c r="A243" t="s">
        <v>2999</v>
      </c>
      <c r="B243" t="s">
        <v>1105</v>
      </c>
      <c r="C243" t="s">
        <v>1106</v>
      </c>
      <c r="D243" t="s">
        <v>187</v>
      </c>
      <c r="E243">
        <v>0</v>
      </c>
      <c r="F243" s="16">
        <v>45245</v>
      </c>
      <c r="G243" t="s">
        <v>1862</v>
      </c>
      <c r="H243" s="17">
        <v>0.4597222222222222</v>
      </c>
      <c r="J243">
        <v>3913</v>
      </c>
      <c r="K243">
        <v>73</v>
      </c>
      <c r="L243">
        <v>31</v>
      </c>
      <c r="M243">
        <v>2</v>
      </c>
      <c r="N243">
        <v>2</v>
      </c>
      <c r="P243">
        <v>108</v>
      </c>
      <c r="Q243" s="18">
        <v>2.7600306670074098E-2</v>
      </c>
      <c r="R243">
        <v>11</v>
      </c>
    </row>
    <row r="244" spans="1:18" x14ac:dyDescent="0.3">
      <c r="A244" t="s">
        <v>3308</v>
      </c>
      <c r="B244" t="s">
        <v>1107</v>
      </c>
      <c r="C244" t="s">
        <v>1108</v>
      </c>
      <c r="D244" t="s">
        <v>187</v>
      </c>
      <c r="E244">
        <v>0</v>
      </c>
      <c r="F244" s="16">
        <v>45245</v>
      </c>
      <c r="G244" t="s">
        <v>1862</v>
      </c>
      <c r="H244" s="17">
        <v>0.42430555555555555</v>
      </c>
      <c r="J244">
        <v>683</v>
      </c>
      <c r="K244">
        <v>20</v>
      </c>
      <c r="L244">
        <v>0</v>
      </c>
      <c r="M244">
        <v>0</v>
      </c>
      <c r="N244">
        <v>1</v>
      </c>
      <c r="P244">
        <v>21</v>
      </c>
      <c r="Q244" s="18">
        <v>3.07467057101025E-2</v>
      </c>
      <c r="R244">
        <v>10</v>
      </c>
    </row>
    <row r="245" spans="1:18" x14ac:dyDescent="0.3">
      <c r="A245" t="s">
        <v>3044</v>
      </c>
      <c r="B245" t="s">
        <v>1099</v>
      </c>
      <c r="C245" t="s">
        <v>1100</v>
      </c>
      <c r="D245" t="s">
        <v>187</v>
      </c>
      <c r="E245">
        <v>0</v>
      </c>
      <c r="F245" s="16">
        <v>45246</v>
      </c>
      <c r="G245" t="s">
        <v>1861</v>
      </c>
      <c r="H245" s="17">
        <v>0.78611111111111109</v>
      </c>
      <c r="J245">
        <v>3355</v>
      </c>
      <c r="K245">
        <v>196</v>
      </c>
      <c r="L245">
        <v>38</v>
      </c>
      <c r="M245">
        <v>0</v>
      </c>
      <c r="N245">
        <v>2</v>
      </c>
      <c r="P245">
        <v>236</v>
      </c>
      <c r="Q245" s="18">
        <v>7.0342771982116206E-2</v>
      </c>
      <c r="R245">
        <v>18</v>
      </c>
    </row>
    <row r="246" spans="1:18" x14ac:dyDescent="0.3">
      <c r="A246" t="s">
        <v>3137</v>
      </c>
      <c r="B246" t="s">
        <v>1101</v>
      </c>
      <c r="C246" t="s">
        <v>1102</v>
      </c>
      <c r="D246" t="s">
        <v>187</v>
      </c>
      <c r="E246">
        <v>0</v>
      </c>
      <c r="F246" s="16">
        <v>45246</v>
      </c>
      <c r="G246" t="s">
        <v>1861</v>
      </c>
      <c r="H246" s="17">
        <v>0.40625</v>
      </c>
      <c r="J246">
        <v>2338</v>
      </c>
      <c r="K246">
        <v>72</v>
      </c>
      <c r="L246">
        <v>2</v>
      </c>
      <c r="M246">
        <v>1</v>
      </c>
      <c r="N246">
        <v>4</v>
      </c>
      <c r="O246">
        <v>1</v>
      </c>
      <c r="P246">
        <v>79</v>
      </c>
      <c r="Q246" s="18">
        <v>3.3789563729683503E-2</v>
      </c>
      <c r="R246">
        <v>9</v>
      </c>
    </row>
    <row r="247" spans="1:18" x14ac:dyDescent="0.3">
      <c r="A247" t="s">
        <v>2820</v>
      </c>
      <c r="B247" t="s">
        <v>1095</v>
      </c>
      <c r="C247" t="s">
        <v>1096</v>
      </c>
      <c r="D247" t="s">
        <v>188</v>
      </c>
      <c r="E247">
        <v>0</v>
      </c>
      <c r="F247" s="16">
        <v>45247</v>
      </c>
      <c r="G247" t="s">
        <v>1860</v>
      </c>
      <c r="H247" s="17">
        <v>0.47638888888888886</v>
      </c>
      <c r="J247">
        <v>9038</v>
      </c>
      <c r="K247">
        <v>486</v>
      </c>
      <c r="L247">
        <v>120</v>
      </c>
      <c r="M247">
        <v>155</v>
      </c>
      <c r="N247">
        <v>20</v>
      </c>
      <c r="O247">
        <v>3</v>
      </c>
      <c r="P247">
        <v>781</v>
      </c>
      <c r="Q247" s="18">
        <v>8.6412923213100207E-2</v>
      </c>
      <c r="R247">
        <v>11</v>
      </c>
    </row>
    <row r="248" spans="1:18" x14ac:dyDescent="0.3">
      <c r="A248" t="s">
        <v>2970</v>
      </c>
      <c r="B248" t="s">
        <v>1093</v>
      </c>
      <c r="C248" t="s">
        <v>1094</v>
      </c>
      <c r="D248" t="s">
        <v>187</v>
      </c>
      <c r="E248">
        <v>0</v>
      </c>
      <c r="F248" s="16">
        <v>45247</v>
      </c>
      <c r="G248" t="s">
        <v>1860</v>
      </c>
      <c r="H248" s="17">
        <v>0.80763888888888891</v>
      </c>
      <c r="J248">
        <v>4478</v>
      </c>
      <c r="K248">
        <v>416</v>
      </c>
      <c r="L248">
        <v>65</v>
      </c>
      <c r="M248">
        <v>4</v>
      </c>
      <c r="N248">
        <v>11</v>
      </c>
      <c r="O248">
        <v>1</v>
      </c>
      <c r="P248">
        <v>496</v>
      </c>
      <c r="Q248" s="18">
        <v>0.110763733809736</v>
      </c>
      <c r="R248">
        <v>19</v>
      </c>
    </row>
    <row r="249" spans="1:18" x14ac:dyDescent="0.3">
      <c r="A249" t="s">
        <v>3124</v>
      </c>
      <c r="B249" t="s">
        <v>1097</v>
      </c>
      <c r="C249" t="s">
        <v>1098</v>
      </c>
      <c r="D249" t="s">
        <v>188</v>
      </c>
      <c r="E249">
        <v>0</v>
      </c>
      <c r="F249" s="16">
        <v>45247</v>
      </c>
      <c r="G249" t="s">
        <v>1860</v>
      </c>
      <c r="H249" s="17">
        <v>0.41249999999999998</v>
      </c>
      <c r="J249">
        <v>2511</v>
      </c>
      <c r="K249">
        <v>193</v>
      </c>
      <c r="L249">
        <v>16</v>
      </c>
      <c r="M249">
        <v>1</v>
      </c>
      <c r="N249">
        <v>17</v>
      </c>
      <c r="O249">
        <v>1</v>
      </c>
      <c r="P249">
        <v>227</v>
      </c>
      <c r="Q249" s="18">
        <v>9.0402230187176399E-2</v>
      </c>
      <c r="R249">
        <v>9</v>
      </c>
    </row>
    <row r="250" spans="1:18" x14ac:dyDescent="0.3">
      <c r="A250" t="s">
        <v>3150</v>
      </c>
      <c r="B250" t="s">
        <v>1091</v>
      </c>
      <c r="C250" t="s">
        <v>1092</v>
      </c>
      <c r="D250" t="s">
        <v>187</v>
      </c>
      <c r="E250">
        <v>0</v>
      </c>
      <c r="F250" s="16">
        <v>45248</v>
      </c>
      <c r="G250" t="s">
        <v>1859</v>
      </c>
      <c r="H250" s="17">
        <v>0.51388888888888884</v>
      </c>
      <c r="J250">
        <v>2249</v>
      </c>
      <c r="K250">
        <v>102</v>
      </c>
      <c r="L250">
        <v>3</v>
      </c>
      <c r="M250">
        <v>0</v>
      </c>
      <c r="N250">
        <v>1</v>
      </c>
      <c r="P250">
        <v>106</v>
      </c>
      <c r="Q250" s="18">
        <v>4.7132058692752297E-2</v>
      </c>
      <c r="R250">
        <v>12</v>
      </c>
    </row>
    <row r="251" spans="1:18" x14ac:dyDescent="0.3">
      <c r="A251" t="s">
        <v>2833</v>
      </c>
      <c r="B251" t="s">
        <v>1089</v>
      </c>
      <c r="C251" t="s">
        <v>1090</v>
      </c>
      <c r="D251" t="s">
        <v>187</v>
      </c>
      <c r="E251">
        <v>0</v>
      </c>
      <c r="F251" s="16">
        <v>45250</v>
      </c>
      <c r="G251" t="s">
        <v>1858</v>
      </c>
      <c r="H251" s="17">
        <v>0.4548611111111111</v>
      </c>
      <c r="J251">
        <v>7935</v>
      </c>
      <c r="K251">
        <v>313</v>
      </c>
      <c r="L251">
        <v>78</v>
      </c>
      <c r="M251">
        <v>71</v>
      </c>
      <c r="N251">
        <v>12</v>
      </c>
      <c r="O251">
        <v>4</v>
      </c>
      <c r="P251">
        <v>474</v>
      </c>
      <c r="Q251" s="18">
        <v>5.9735349716446097E-2</v>
      </c>
      <c r="R251">
        <v>10</v>
      </c>
    </row>
    <row r="252" spans="1:18" x14ac:dyDescent="0.3">
      <c r="A252" t="s">
        <v>2905</v>
      </c>
      <c r="B252" t="s">
        <v>1087</v>
      </c>
      <c r="C252" t="s">
        <v>1088</v>
      </c>
      <c r="D252" t="s">
        <v>187</v>
      </c>
      <c r="E252">
        <v>0</v>
      </c>
      <c r="F252" s="16">
        <v>45250</v>
      </c>
      <c r="G252" t="s">
        <v>1858</v>
      </c>
      <c r="H252" s="17">
        <v>0.73611111111111116</v>
      </c>
      <c r="J252">
        <v>5742</v>
      </c>
      <c r="K252">
        <v>246</v>
      </c>
      <c r="L252">
        <v>45</v>
      </c>
      <c r="M252">
        <v>1</v>
      </c>
      <c r="N252">
        <v>18</v>
      </c>
      <c r="O252">
        <v>2</v>
      </c>
      <c r="P252">
        <v>310</v>
      </c>
      <c r="Q252" s="18">
        <v>5.3988157436433301E-2</v>
      </c>
      <c r="R252">
        <v>17</v>
      </c>
    </row>
    <row r="253" spans="1:18" x14ac:dyDescent="0.3">
      <c r="A253" t="s">
        <v>2950</v>
      </c>
      <c r="B253" t="s">
        <v>1083</v>
      </c>
      <c r="C253" t="s">
        <v>1084</v>
      </c>
      <c r="D253" t="s">
        <v>187</v>
      </c>
      <c r="E253">
        <v>0</v>
      </c>
      <c r="F253" s="16">
        <v>45251</v>
      </c>
      <c r="G253" t="s">
        <v>1863</v>
      </c>
      <c r="H253" s="17">
        <v>0.72916666666666663</v>
      </c>
      <c r="J253">
        <v>4848</v>
      </c>
      <c r="K253">
        <v>114</v>
      </c>
      <c r="L253">
        <v>15</v>
      </c>
      <c r="M253">
        <v>23</v>
      </c>
      <c r="N253">
        <v>6</v>
      </c>
      <c r="P253">
        <v>158</v>
      </c>
      <c r="Q253" s="18">
        <v>3.2590759075907597E-2</v>
      </c>
      <c r="R253">
        <v>17</v>
      </c>
    </row>
    <row r="254" spans="1:18" x14ac:dyDescent="0.3">
      <c r="A254" t="s">
        <v>2992</v>
      </c>
      <c r="B254" t="s">
        <v>1085</v>
      </c>
      <c r="C254" t="s">
        <v>1086</v>
      </c>
      <c r="D254" t="s">
        <v>187</v>
      </c>
      <c r="E254">
        <v>0</v>
      </c>
      <c r="F254" s="16">
        <v>45251</v>
      </c>
      <c r="G254" t="s">
        <v>1863</v>
      </c>
      <c r="H254" s="17">
        <v>0.35</v>
      </c>
      <c r="J254">
        <v>4075</v>
      </c>
      <c r="K254">
        <v>175</v>
      </c>
      <c r="L254">
        <v>12</v>
      </c>
      <c r="M254">
        <v>1</v>
      </c>
      <c r="N254">
        <v>8</v>
      </c>
      <c r="O254">
        <v>1</v>
      </c>
      <c r="P254">
        <v>196</v>
      </c>
      <c r="Q254" s="18">
        <v>4.8098159509202397E-2</v>
      </c>
      <c r="R254">
        <v>8</v>
      </c>
    </row>
    <row r="255" spans="1:18" x14ac:dyDescent="0.3">
      <c r="A255" t="s">
        <v>2806</v>
      </c>
      <c r="B255" t="s">
        <v>1079</v>
      </c>
      <c r="C255" t="s">
        <v>1080</v>
      </c>
      <c r="D255" t="s">
        <v>189</v>
      </c>
      <c r="E255">
        <v>48</v>
      </c>
      <c r="F255" s="16">
        <v>45252</v>
      </c>
      <c r="G255" t="s">
        <v>1862</v>
      </c>
      <c r="H255" s="17">
        <v>0.42638888888888887</v>
      </c>
      <c r="J255">
        <v>11453</v>
      </c>
      <c r="K255">
        <v>722</v>
      </c>
      <c r="L255">
        <v>115</v>
      </c>
      <c r="M255">
        <v>60</v>
      </c>
      <c r="N255">
        <v>27</v>
      </c>
      <c r="O255">
        <v>7</v>
      </c>
      <c r="P255">
        <v>924</v>
      </c>
      <c r="Q255" s="18">
        <v>8.06775517331704E-2</v>
      </c>
      <c r="R255">
        <v>10</v>
      </c>
    </row>
    <row r="256" spans="1:18" x14ac:dyDescent="0.3">
      <c r="A256" t="s">
        <v>2985</v>
      </c>
      <c r="B256" t="s">
        <v>1077</v>
      </c>
      <c r="C256" t="s">
        <v>1078</v>
      </c>
      <c r="D256" t="s">
        <v>187</v>
      </c>
      <c r="E256">
        <v>0</v>
      </c>
      <c r="F256" s="16">
        <v>45252</v>
      </c>
      <c r="G256" t="s">
        <v>1862</v>
      </c>
      <c r="H256" s="17">
        <v>0.68472222222222223</v>
      </c>
      <c r="J256">
        <v>4157</v>
      </c>
      <c r="K256">
        <v>606</v>
      </c>
      <c r="L256">
        <v>55</v>
      </c>
      <c r="M256">
        <v>24</v>
      </c>
      <c r="N256">
        <v>9</v>
      </c>
      <c r="O256">
        <v>6</v>
      </c>
      <c r="P256">
        <v>694</v>
      </c>
      <c r="Q256" s="18">
        <v>0.166947317777243</v>
      </c>
      <c r="R256">
        <v>16</v>
      </c>
    </row>
    <row r="257" spans="1:18" x14ac:dyDescent="0.3">
      <c r="A257" t="s">
        <v>3149</v>
      </c>
      <c r="B257" t="s">
        <v>1081</v>
      </c>
      <c r="C257" t="s">
        <v>1082</v>
      </c>
      <c r="D257" t="s">
        <v>187</v>
      </c>
      <c r="E257">
        <v>0</v>
      </c>
      <c r="F257" s="16">
        <v>45252</v>
      </c>
      <c r="G257" t="s">
        <v>1862</v>
      </c>
      <c r="H257" s="17">
        <v>0.35486111111111113</v>
      </c>
      <c r="J257">
        <v>2267</v>
      </c>
      <c r="K257">
        <v>112</v>
      </c>
      <c r="L257">
        <v>8</v>
      </c>
      <c r="M257">
        <v>0</v>
      </c>
      <c r="N257">
        <v>1</v>
      </c>
      <c r="P257">
        <v>121</v>
      </c>
      <c r="Q257" s="18">
        <v>5.3374503749448597E-2</v>
      </c>
      <c r="R257">
        <v>8</v>
      </c>
    </row>
    <row r="258" spans="1:18" x14ac:dyDescent="0.3">
      <c r="A258" t="s">
        <v>3225</v>
      </c>
      <c r="B258" t="s">
        <v>1073</v>
      </c>
      <c r="C258" t="s">
        <v>1074</v>
      </c>
      <c r="D258" t="s">
        <v>189</v>
      </c>
      <c r="E258">
        <v>66</v>
      </c>
      <c r="F258" s="16">
        <v>45253</v>
      </c>
      <c r="G258" t="s">
        <v>1861</v>
      </c>
      <c r="H258" s="17">
        <v>0.80208333333333337</v>
      </c>
      <c r="J258">
        <v>1634</v>
      </c>
      <c r="K258">
        <v>58</v>
      </c>
      <c r="L258">
        <v>1</v>
      </c>
      <c r="M258">
        <v>0</v>
      </c>
      <c r="N258">
        <v>2</v>
      </c>
      <c r="P258">
        <v>61</v>
      </c>
      <c r="Q258" s="18">
        <v>3.7331701346389197E-2</v>
      </c>
      <c r="R258">
        <v>19</v>
      </c>
    </row>
    <row r="259" spans="1:18" x14ac:dyDescent="0.3">
      <c r="A259" t="s">
        <v>3244</v>
      </c>
      <c r="B259" t="s">
        <v>1075</v>
      </c>
      <c r="C259" t="s">
        <v>1076</v>
      </c>
      <c r="D259" t="s">
        <v>187</v>
      </c>
      <c r="E259">
        <v>0</v>
      </c>
      <c r="F259" s="16">
        <v>45253</v>
      </c>
      <c r="G259" t="s">
        <v>1861</v>
      </c>
      <c r="H259" s="17">
        <v>0.33611111111111114</v>
      </c>
      <c r="J259">
        <v>1470</v>
      </c>
      <c r="K259">
        <v>25</v>
      </c>
      <c r="L259">
        <v>0</v>
      </c>
      <c r="M259">
        <v>0</v>
      </c>
      <c r="N259">
        <v>0</v>
      </c>
      <c r="P259">
        <v>25</v>
      </c>
      <c r="Q259" s="18">
        <v>1.7006802721088399E-2</v>
      </c>
      <c r="R259">
        <v>8</v>
      </c>
    </row>
    <row r="260" spans="1:18" x14ac:dyDescent="0.3">
      <c r="A260" t="s">
        <v>2906</v>
      </c>
      <c r="B260" t="s">
        <v>1071</v>
      </c>
      <c r="C260" t="s">
        <v>1072</v>
      </c>
      <c r="D260" t="s">
        <v>187</v>
      </c>
      <c r="E260">
        <v>0</v>
      </c>
      <c r="F260" s="16">
        <v>45254</v>
      </c>
      <c r="G260" t="s">
        <v>1860</v>
      </c>
      <c r="H260" s="17">
        <v>0.4</v>
      </c>
      <c r="J260">
        <v>5742</v>
      </c>
      <c r="K260">
        <v>233</v>
      </c>
      <c r="L260">
        <v>18</v>
      </c>
      <c r="M260">
        <v>10</v>
      </c>
      <c r="N260">
        <v>7</v>
      </c>
      <c r="P260">
        <v>268</v>
      </c>
      <c r="Q260" s="18">
        <v>4.6673632880529399E-2</v>
      </c>
      <c r="R260">
        <v>9</v>
      </c>
    </row>
    <row r="261" spans="1:18" x14ac:dyDescent="0.3">
      <c r="A261" t="s">
        <v>3057</v>
      </c>
      <c r="B261" t="s">
        <v>1069</v>
      </c>
      <c r="C261" t="s">
        <v>1070</v>
      </c>
      <c r="D261" t="s">
        <v>188</v>
      </c>
      <c r="E261">
        <v>0</v>
      </c>
      <c r="F261" s="16">
        <v>45254</v>
      </c>
      <c r="G261" t="s">
        <v>1860</v>
      </c>
      <c r="H261" s="17">
        <v>0.7993055555555556</v>
      </c>
      <c r="J261">
        <v>3126</v>
      </c>
      <c r="K261">
        <v>349</v>
      </c>
      <c r="L261">
        <v>23</v>
      </c>
      <c r="M261">
        <v>2</v>
      </c>
      <c r="N261">
        <v>14</v>
      </c>
      <c r="P261">
        <v>388</v>
      </c>
      <c r="Q261" s="18">
        <v>0.124120281509917</v>
      </c>
      <c r="R261">
        <v>19</v>
      </c>
    </row>
    <row r="262" spans="1:18" x14ac:dyDescent="0.3">
      <c r="A262" t="s">
        <v>2805</v>
      </c>
      <c r="B262" t="s">
        <v>1067</v>
      </c>
      <c r="C262" t="s">
        <v>1068</v>
      </c>
      <c r="D262" t="s">
        <v>188</v>
      </c>
      <c r="E262">
        <v>0</v>
      </c>
      <c r="F262" s="16">
        <v>45256</v>
      </c>
      <c r="G262" t="s">
        <v>1864</v>
      </c>
      <c r="H262" s="17">
        <v>0.39861111111111114</v>
      </c>
      <c r="J262">
        <v>11581</v>
      </c>
      <c r="K262">
        <v>1074</v>
      </c>
      <c r="L262">
        <v>381</v>
      </c>
      <c r="M262">
        <v>9</v>
      </c>
      <c r="N262">
        <v>106</v>
      </c>
      <c r="O262">
        <v>20</v>
      </c>
      <c r="P262">
        <v>1570</v>
      </c>
      <c r="Q262" s="18">
        <v>0.13556687678093399</v>
      </c>
      <c r="R262">
        <v>9</v>
      </c>
    </row>
    <row r="263" spans="1:18" x14ac:dyDescent="0.3">
      <c r="A263" t="s">
        <v>2968</v>
      </c>
      <c r="B263" t="s">
        <v>1065</v>
      </c>
      <c r="C263" t="s">
        <v>1066</v>
      </c>
      <c r="D263" t="s">
        <v>188</v>
      </c>
      <c r="E263">
        <v>0</v>
      </c>
      <c r="F263" s="16">
        <v>45257</v>
      </c>
      <c r="G263" t="s">
        <v>1858</v>
      </c>
      <c r="H263" s="17">
        <v>0.37013888888888891</v>
      </c>
      <c r="J263">
        <v>4532</v>
      </c>
      <c r="K263">
        <v>493</v>
      </c>
      <c r="L263">
        <v>41</v>
      </c>
      <c r="M263">
        <v>19</v>
      </c>
      <c r="N263">
        <v>9</v>
      </c>
      <c r="O263">
        <v>2</v>
      </c>
      <c r="P263">
        <v>562</v>
      </c>
      <c r="Q263" s="18">
        <v>0.124007060900265</v>
      </c>
      <c r="R263">
        <v>8</v>
      </c>
    </row>
    <row r="264" spans="1:18" x14ac:dyDescent="0.3">
      <c r="A264" t="s">
        <v>2996</v>
      </c>
      <c r="B264" t="s">
        <v>1063</v>
      </c>
      <c r="C264" t="s">
        <v>1064</v>
      </c>
      <c r="D264" t="s">
        <v>187</v>
      </c>
      <c r="E264">
        <v>0</v>
      </c>
      <c r="F264" s="16">
        <v>45257</v>
      </c>
      <c r="G264" t="s">
        <v>1858</v>
      </c>
      <c r="H264" s="17">
        <v>0.78472222222222221</v>
      </c>
      <c r="J264">
        <v>4003</v>
      </c>
      <c r="K264">
        <v>237</v>
      </c>
      <c r="L264">
        <v>25</v>
      </c>
      <c r="M264">
        <v>10</v>
      </c>
      <c r="N264">
        <v>8</v>
      </c>
      <c r="O264">
        <v>1</v>
      </c>
      <c r="P264">
        <v>280</v>
      </c>
      <c r="Q264" s="18">
        <v>6.9947539345490903E-2</v>
      </c>
      <c r="R264">
        <v>18</v>
      </c>
    </row>
    <row r="265" spans="1:18" x14ac:dyDescent="0.3">
      <c r="A265" t="s">
        <v>2994</v>
      </c>
      <c r="B265" t="s">
        <v>1059</v>
      </c>
      <c r="C265" t="s">
        <v>1060</v>
      </c>
      <c r="D265" t="s">
        <v>187</v>
      </c>
      <c r="E265">
        <v>0</v>
      </c>
      <c r="F265" s="16">
        <v>45258</v>
      </c>
      <c r="G265" t="s">
        <v>1863</v>
      </c>
      <c r="H265" s="17">
        <v>0.80555555555555558</v>
      </c>
      <c r="J265">
        <v>4010</v>
      </c>
      <c r="K265">
        <v>145</v>
      </c>
      <c r="L265">
        <v>16</v>
      </c>
      <c r="M265">
        <v>0</v>
      </c>
      <c r="N265">
        <v>8</v>
      </c>
      <c r="P265">
        <v>169</v>
      </c>
      <c r="Q265" s="18">
        <v>4.2144638403989999E-2</v>
      </c>
      <c r="R265">
        <v>19</v>
      </c>
    </row>
    <row r="266" spans="1:18" x14ac:dyDescent="0.3">
      <c r="A266" t="s">
        <v>3263</v>
      </c>
      <c r="B266" t="s">
        <v>1061</v>
      </c>
      <c r="C266" t="s">
        <v>1062</v>
      </c>
      <c r="D266" t="s">
        <v>188</v>
      </c>
      <c r="E266">
        <v>0</v>
      </c>
      <c r="F266" s="16">
        <v>45258</v>
      </c>
      <c r="G266" t="s">
        <v>1863</v>
      </c>
      <c r="H266" s="17">
        <v>0.2951388888888889</v>
      </c>
      <c r="J266">
        <v>1269</v>
      </c>
      <c r="K266">
        <v>55</v>
      </c>
      <c r="L266">
        <v>6</v>
      </c>
      <c r="M266">
        <v>2</v>
      </c>
      <c r="N266">
        <v>1</v>
      </c>
      <c r="P266">
        <v>64</v>
      </c>
      <c r="Q266" s="18">
        <v>5.0433412135539799E-2</v>
      </c>
      <c r="R266">
        <v>7</v>
      </c>
    </row>
    <row r="267" spans="1:18" x14ac:dyDescent="0.3">
      <c r="A267" t="s">
        <v>2890</v>
      </c>
      <c r="B267" t="s">
        <v>1057</v>
      </c>
      <c r="C267" t="s">
        <v>1058</v>
      </c>
      <c r="D267" t="s">
        <v>187</v>
      </c>
      <c r="E267">
        <v>0</v>
      </c>
      <c r="F267" s="16">
        <v>45259</v>
      </c>
      <c r="G267" t="s">
        <v>1862</v>
      </c>
      <c r="H267" s="17">
        <v>0.48194444444444445</v>
      </c>
      <c r="J267">
        <v>6078</v>
      </c>
      <c r="K267">
        <v>487</v>
      </c>
      <c r="L267">
        <v>63</v>
      </c>
      <c r="M267">
        <v>4</v>
      </c>
      <c r="N267">
        <v>21</v>
      </c>
      <c r="P267">
        <v>575</v>
      </c>
      <c r="Q267" s="18">
        <v>9.46034879894702E-2</v>
      </c>
      <c r="R267">
        <v>11</v>
      </c>
    </row>
    <row r="268" spans="1:18" x14ac:dyDescent="0.3">
      <c r="A268" t="s">
        <v>3059</v>
      </c>
      <c r="B268" t="s">
        <v>1055</v>
      </c>
      <c r="C268" t="s">
        <v>1056</v>
      </c>
      <c r="D268" t="s">
        <v>187</v>
      </c>
      <c r="E268">
        <v>0</v>
      </c>
      <c r="F268" s="16">
        <v>45259</v>
      </c>
      <c r="G268" t="s">
        <v>1862</v>
      </c>
      <c r="H268" s="17">
        <v>0.7895833333333333</v>
      </c>
      <c r="J268">
        <v>3103</v>
      </c>
      <c r="K268">
        <v>42</v>
      </c>
      <c r="L268">
        <v>1</v>
      </c>
      <c r="M268">
        <v>2</v>
      </c>
      <c r="N268">
        <v>6</v>
      </c>
      <c r="P268">
        <v>51</v>
      </c>
      <c r="Q268" s="18">
        <v>1.6435707379954902E-2</v>
      </c>
      <c r="R268">
        <v>18</v>
      </c>
    </row>
    <row r="269" spans="1:18" x14ac:dyDescent="0.3">
      <c r="A269" t="s">
        <v>3073</v>
      </c>
      <c r="B269" t="s">
        <v>1053</v>
      </c>
      <c r="C269" t="s">
        <v>1054</v>
      </c>
      <c r="D269" t="s">
        <v>188</v>
      </c>
      <c r="E269">
        <v>0</v>
      </c>
      <c r="F269" s="16">
        <v>45260</v>
      </c>
      <c r="G269" t="s">
        <v>1861</v>
      </c>
      <c r="H269" s="17">
        <v>0.78125</v>
      </c>
      <c r="J269">
        <v>3001</v>
      </c>
      <c r="K269">
        <v>197</v>
      </c>
      <c r="L269">
        <v>22</v>
      </c>
      <c r="M269">
        <v>4</v>
      </c>
      <c r="N269">
        <v>10</v>
      </c>
      <c r="P269">
        <v>233</v>
      </c>
      <c r="Q269" s="18">
        <v>7.76407864045318E-2</v>
      </c>
      <c r="R269">
        <v>18</v>
      </c>
    </row>
    <row r="270" spans="1:18" x14ac:dyDescent="0.3">
      <c r="A270" t="s">
        <v>3114</v>
      </c>
      <c r="B270" t="s">
        <v>1051</v>
      </c>
      <c r="C270" t="s">
        <v>1052</v>
      </c>
      <c r="D270" t="s">
        <v>187</v>
      </c>
      <c r="E270">
        <v>0</v>
      </c>
      <c r="F270" s="16">
        <v>45264</v>
      </c>
      <c r="G270" t="s">
        <v>1858</v>
      </c>
      <c r="H270" s="17">
        <v>0.73472222222222228</v>
      </c>
      <c r="J270">
        <v>2591</v>
      </c>
      <c r="K270">
        <v>137</v>
      </c>
      <c r="L270">
        <v>19</v>
      </c>
      <c r="M270">
        <v>2</v>
      </c>
      <c r="N270">
        <v>10</v>
      </c>
      <c r="O270">
        <v>7</v>
      </c>
      <c r="P270">
        <v>168</v>
      </c>
      <c r="Q270" s="18">
        <v>6.4839830181397204E-2</v>
      </c>
      <c r="R270">
        <v>17</v>
      </c>
    </row>
    <row r="271" spans="1:18" x14ac:dyDescent="0.3">
      <c r="A271" t="s">
        <v>2932</v>
      </c>
      <c r="B271" t="s">
        <v>1045</v>
      </c>
      <c r="C271" t="s">
        <v>1046</v>
      </c>
      <c r="D271" t="s">
        <v>187</v>
      </c>
      <c r="E271">
        <v>0</v>
      </c>
      <c r="F271" s="16">
        <v>45265</v>
      </c>
      <c r="G271" t="s">
        <v>1863</v>
      </c>
      <c r="H271" s="17">
        <v>0.83333333333333337</v>
      </c>
      <c r="J271">
        <v>5240</v>
      </c>
      <c r="K271">
        <v>338</v>
      </c>
      <c r="L271">
        <v>41</v>
      </c>
      <c r="M271">
        <v>1</v>
      </c>
      <c r="N271">
        <v>13</v>
      </c>
      <c r="O271">
        <v>1</v>
      </c>
      <c r="P271">
        <v>393</v>
      </c>
      <c r="Q271" s="18">
        <v>7.4999999999999997E-2</v>
      </c>
      <c r="R271">
        <v>20</v>
      </c>
    </row>
    <row r="272" spans="1:18" x14ac:dyDescent="0.3">
      <c r="A272" t="s">
        <v>3106</v>
      </c>
      <c r="B272" t="s">
        <v>1047</v>
      </c>
      <c r="C272" t="s">
        <v>1048</v>
      </c>
      <c r="D272" t="s">
        <v>187</v>
      </c>
      <c r="E272">
        <v>0</v>
      </c>
      <c r="F272" s="16">
        <v>45265</v>
      </c>
      <c r="G272" t="s">
        <v>1863</v>
      </c>
      <c r="H272" s="17">
        <v>0.6020833333333333</v>
      </c>
      <c r="J272">
        <v>2707</v>
      </c>
      <c r="K272">
        <v>91</v>
      </c>
      <c r="L272">
        <v>3</v>
      </c>
      <c r="M272">
        <v>5</v>
      </c>
      <c r="N272">
        <v>4</v>
      </c>
      <c r="P272">
        <v>103</v>
      </c>
      <c r="Q272" s="18">
        <v>3.8049501292944203E-2</v>
      </c>
      <c r="R272">
        <v>14</v>
      </c>
    </row>
    <row r="273" spans="1:18" x14ac:dyDescent="0.3">
      <c r="A273" t="s">
        <v>3118</v>
      </c>
      <c r="B273" t="s">
        <v>1049</v>
      </c>
      <c r="C273" t="s">
        <v>1050</v>
      </c>
      <c r="D273" t="s">
        <v>187</v>
      </c>
      <c r="E273">
        <v>0</v>
      </c>
      <c r="F273" s="16">
        <v>45265</v>
      </c>
      <c r="G273" t="s">
        <v>1863</v>
      </c>
      <c r="H273" s="17">
        <v>0.35694444444444445</v>
      </c>
      <c r="J273">
        <v>2563</v>
      </c>
      <c r="K273">
        <v>78</v>
      </c>
      <c r="L273">
        <v>8</v>
      </c>
      <c r="M273">
        <v>2</v>
      </c>
      <c r="N273">
        <v>0</v>
      </c>
      <c r="P273">
        <v>88</v>
      </c>
      <c r="Q273" s="18">
        <v>3.4334763948497903E-2</v>
      </c>
      <c r="R273">
        <v>8</v>
      </c>
    </row>
    <row r="274" spans="1:18" x14ac:dyDescent="0.3">
      <c r="A274" t="s">
        <v>2894</v>
      </c>
      <c r="B274" t="s">
        <v>1041</v>
      </c>
      <c r="C274" t="s">
        <v>1042</v>
      </c>
      <c r="D274" t="s">
        <v>187</v>
      </c>
      <c r="E274">
        <v>0</v>
      </c>
      <c r="F274" s="16">
        <v>45266</v>
      </c>
      <c r="G274" t="s">
        <v>1862</v>
      </c>
      <c r="H274" s="17">
        <v>0.81805555555555554</v>
      </c>
      <c r="J274">
        <v>5979</v>
      </c>
      <c r="K274">
        <v>558</v>
      </c>
      <c r="L274">
        <v>11</v>
      </c>
      <c r="M274">
        <v>4</v>
      </c>
      <c r="N274">
        <v>4</v>
      </c>
      <c r="P274">
        <v>577</v>
      </c>
      <c r="Q274" s="18">
        <v>9.6504432179294206E-2</v>
      </c>
      <c r="R274">
        <v>19</v>
      </c>
    </row>
    <row r="275" spans="1:18" x14ac:dyDescent="0.3">
      <c r="A275" t="s">
        <v>2966</v>
      </c>
      <c r="B275" t="s">
        <v>1043</v>
      </c>
      <c r="C275" t="s">
        <v>1044</v>
      </c>
      <c r="D275" t="s">
        <v>187</v>
      </c>
      <c r="E275">
        <v>0</v>
      </c>
      <c r="F275" s="16">
        <v>45266</v>
      </c>
      <c r="G275" t="s">
        <v>1862</v>
      </c>
      <c r="H275" s="17">
        <v>0.39374999999999999</v>
      </c>
      <c r="J275">
        <v>4616</v>
      </c>
      <c r="K275">
        <v>273</v>
      </c>
      <c r="L275">
        <v>40</v>
      </c>
      <c r="M275">
        <v>0</v>
      </c>
      <c r="N275">
        <v>16</v>
      </c>
      <c r="O275">
        <v>2</v>
      </c>
      <c r="P275">
        <v>329</v>
      </c>
      <c r="Q275" s="18">
        <v>7.1273830155979198E-2</v>
      </c>
      <c r="R275">
        <v>9</v>
      </c>
    </row>
    <row r="276" spans="1:18" x14ac:dyDescent="0.3">
      <c r="A276" t="s">
        <v>2930</v>
      </c>
      <c r="B276" t="s">
        <v>1039</v>
      </c>
      <c r="C276" t="s">
        <v>1040</v>
      </c>
      <c r="D276" t="s">
        <v>188</v>
      </c>
      <c r="E276">
        <v>0</v>
      </c>
      <c r="F276" s="16">
        <v>45267</v>
      </c>
      <c r="G276" t="s">
        <v>1861</v>
      </c>
      <c r="H276" s="17">
        <v>0.77013888888888893</v>
      </c>
      <c r="J276">
        <v>5279</v>
      </c>
      <c r="K276">
        <v>128</v>
      </c>
      <c r="L276">
        <v>19</v>
      </c>
      <c r="M276">
        <v>7</v>
      </c>
      <c r="N276">
        <v>18</v>
      </c>
      <c r="P276">
        <v>172</v>
      </c>
      <c r="Q276" s="18">
        <v>3.2581928395529501E-2</v>
      </c>
      <c r="R276">
        <v>18</v>
      </c>
    </row>
    <row r="277" spans="1:18" x14ac:dyDescent="0.3">
      <c r="A277" t="s">
        <v>2887</v>
      </c>
      <c r="B277" t="s">
        <v>1037</v>
      </c>
      <c r="C277" t="s">
        <v>1038</v>
      </c>
      <c r="D277" t="s">
        <v>188</v>
      </c>
      <c r="E277">
        <v>0</v>
      </c>
      <c r="F277" s="16">
        <v>45268</v>
      </c>
      <c r="G277" t="s">
        <v>1860</v>
      </c>
      <c r="H277" s="17">
        <v>0.68541666666666667</v>
      </c>
      <c r="J277">
        <v>6179</v>
      </c>
      <c r="K277">
        <v>310</v>
      </c>
      <c r="L277">
        <v>113</v>
      </c>
      <c r="M277">
        <v>6</v>
      </c>
      <c r="N277">
        <v>35</v>
      </c>
      <c r="O277">
        <v>4</v>
      </c>
      <c r="P277">
        <v>464</v>
      </c>
      <c r="Q277" s="18">
        <v>7.5093057128985299E-2</v>
      </c>
      <c r="R277">
        <v>16</v>
      </c>
    </row>
    <row r="278" spans="1:18" x14ac:dyDescent="0.3">
      <c r="A278" t="s">
        <v>3100</v>
      </c>
      <c r="B278" t="s">
        <v>1033</v>
      </c>
      <c r="C278" t="s">
        <v>1034</v>
      </c>
      <c r="D278" t="s">
        <v>187</v>
      </c>
      <c r="E278">
        <v>0</v>
      </c>
      <c r="F278" s="16">
        <v>45272</v>
      </c>
      <c r="G278" t="s">
        <v>1863</v>
      </c>
      <c r="H278" s="17">
        <v>0.82361111111111107</v>
      </c>
      <c r="J278">
        <v>2768</v>
      </c>
      <c r="K278">
        <v>78</v>
      </c>
      <c r="L278">
        <v>1</v>
      </c>
      <c r="M278">
        <v>0</v>
      </c>
      <c r="N278">
        <v>1</v>
      </c>
      <c r="P278">
        <v>80</v>
      </c>
      <c r="Q278" s="18">
        <v>2.8901734104046201E-2</v>
      </c>
      <c r="R278">
        <v>19</v>
      </c>
    </row>
    <row r="279" spans="1:18" x14ac:dyDescent="0.3">
      <c r="A279" t="s">
        <v>3283</v>
      </c>
      <c r="B279" t="s">
        <v>1035</v>
      </c>
      <c r="C279" t="s">
        <v>1036</v>
      </c>
      <c r="D279" t="s">
        <v>187</v>
      </c>
      <c r="E279">
        <v>0</v>
      </c>
      <c r="F279" s="16">
        <v>45272</v>
      </c>
      <c r="G279" t="s">
        <v>1863</v>
      </c>
      <c r="H279" s="17">
        <v>0.31458333333333333</v>
      </c>
      <c r="J279">
        <v>1068</v>
      </c>
      <c r="K279">
        <v>56</v>
      </c>
      <c r="L279">
        <v>0</v>
      </c>
      <c r="M279">
        <v>0</v>
      </c>
      <c r="N279">
        <v>1</v>
      </c>
      <c r="P279">
        <v>57</v>
      </c>
      <c r="Q279" s="18">
        <v>5.3370786516853903E-2</v>
      </c>
      <c r="R279">
        <v>7</v>
      </c>
    </row>
    <row r="280" spans="1:18" x14ac:dyDescent="0.3">
      <c r="A280" t="s">
        <v>3047</v>
      </c>
      <c r="B280" t="s">
        <v>1029</v>
      </c>
      <c r="C280" t="s">
        <v>1030</v>
      </c>
      <c r="D280" t="s">
        <v>187</v>
      </c>
      <c r="E280">
        <v>0</v>
      </c>
      <c r="F280" s="16">
        <v>45273</v>
      </c>
      <c r="G280" t="s">
        <v>1862</v>
      </c>
      <c r="H280" s="17">
        <v>0.82777777777777772</v>
      </c>
      <c r="J280">
        <v>3299</v>
      </c>
      <c r="K280">
        <v>263</v>
      </c>
      <c r="L280">
        <v>13</v>
      </c>
      <c r="M280">
        <v>7</v>
      </c>
      <c r="N280">
        <v>10</v>
      </c>
      <c r="P280">
        <v>293</v>
      </c>
      <c r="Q280" s="18">
        <v>8.8814792361321601E-2</v>
      </c>
      <c r="R280">
        <v>19</v>
      </c>
    </row>
    <row r="281" spans="1:18" x14ac:dyDescent="0.3">
      <c r="A281" t="s">
        <v>3070</v>
      </c>
      <c r="B281" t="s">
        <v>1031</v>
      </c>
      <c r="C281" t="s">
        <v>1032</v>
      </c>
      <c r="D281" t="s">
        <v>188</v>
      </c>
      <c r="E281">
        <v>0</v>
      </c>
      <c r="F281" s="16">
        <v>45273</v>
      </c>
      <c r="G281" t="s">
        <v>1862</v>
      </c>
      <c r="H281" s="17">
        <v>0.34513888888888888</v>
      </c>
      <c r="J281">
        <v>3010</v>
      </c>
      <c r="K281">
        <v>109</v>
      </c>
      <c r="L281">
        <v>8</v>
      </c>
      <c r="M281">
        <v>12</v>
      </c>
      <c r="N281">
        <v>2</v>
      </c>
      <c r="P281">
        <v>131</v>
      </c>
      <c r="Q281" s="18">
        <v>4.3521594684385399E-2</v>
      </c>
      <c r="R281">
        <v>8</v>
      </c>
    </row>
    <row r="282" spans="1:18" x14ac:dyDescent="0.3">
      <c r="A282" t="s">
        <v>3239</v>
      </c>
      <c r="B282" t="s">
        <v>1027</v>
      </c>
      <c r="C282" t="s">
        <v>1028</v>
      </c>
      <c r="D282" t="s">
        <v>187</v>
      </c>
      <c r="E282">
        <v>0</v>
      </c>
      <c r="F282" s="16">
        <v>45274</v>
      </c>
      <c r="G282" t="s">
        <v>1861</v>
      </c>
      <c r="H282" s="17">
        <v>0.47361111111111109</v>
      </c>
      <c r="J282">
        <v>1554</v>
      </c>
      <c r="K282">
        <v>22</v>
      </c>
      <c r="L282">
        <v>1</v>
      </c>
      <c r="M282">
        <v>0</v>
      </c>
      <c r="N282">
        <v>0</v>
      </c>
      <c r="P282">
        <v>23</v>
      </c>
      <c r="Q282" s="18">
        <v>1.4800514800514799E-2</v>
      </c>
      <c r="R282">
        <v>11</v>
      </c>
    </row>
    <row r="283" spans="1:18" x14ac:dyDescent="0.3">
      <c r="A283" t="s">
        <v>2871</v>
      </c>
      <c r="B283" t="s">
        <v>1023</v>
      </c>
      <c r="C283" t="s">
        <v>1024</v>
      </c>
      <c r="D283" t="s">
        <v>187</v>
      </c>
      <c r="E283">
        <v>0</v>
      </c>
      <c r="F283" s="16">
        <v>45275</v>
      </c>
      <c r="G283" t="s">
        <v>1860</v>
      </c>
      <c r="H283" s="17">
        <v>0.89236111111111116</v>
      </c>
      <c r="J283">
        <v>6508</v>
      </c>
      <c r="K283">
        <v>295</v>
      </c>
      <c r="L283">
        <v>79</v>
      </c>
      <c r="M283">
        <v>5</v>
      </c>
      <c r="N283">
        <v>32</v>
      </c>
      <c r="O283">
        <v>8</v>
      </c>
      <c r="P283">
        <v>411</v>
      </c>
      <c r="Q283" s="18">
        <v>6.31530424093424E-2</v>
      </c>
      <c r="R283">
        <v>21</v>
      </c>
    </row>
    <row r="284" spans="1:18" x14ac:dyDescent="0.3">
      <c r="A284" t="s">
        <v>3177</v>
      </c>
      <c r="B284" t="s">
        <v>1025</v>
      </c>
      <c r="C284" t="s">
        <v>1026</v>
      </c>
      <c r="D284" t="s">
        <v>187</v>
      </c>
      <c r="E284">
        <v>0</v>
      </c>
      <c r="F284" s="16">
        <v>45275</v>
      </c>
      <c r="G284" t="s">
        <v>1860</v>
      </c>
      <c r="H284" s="17">
        <v>0.75138888888888888</v>
      </c>
      <c r="J284">
        <v>1990</v>
      </c>
      <c r="K284">
        <v>204</v>
      </c>
      <c r="L284">
        <v>4</v>
      </c>
      <c r="M284">
        <v>1</v>
      </c>
      <c r="N284">
        <v>0</v>
      </c>
      <c r="O284">
        <v>1</v>
      </c>
      <c r="P284">
        <v>209</v>
      </c>
      <c r="Q284" s="18">
        <v>0.10502512562814099</v>
      </c>
      <c r="R284">
        <v>18</v>
      </c>
    </row>
    <row r="285" spans="1:18" x14ac:dyDescent="0.3">
      <c r="A285" t="s">
        <v>2874</v>
      </c>
      <c r="B285" t="s">
        <v>1021</v>
      </c>
      <c r="C285" t="s">
        <v>1022</v>
      </c>
      <c r="D285" t="s">
        <v>187</v>
      </c>
      <c r="E285">
        <v>0</v>
      </c>
      <c r="F285" s="16">
        <v>45276</v>
      </c>
      <c r="G285" t="s">
        <v>1859</v>
      </c>
      <c r="H285" s="17">
        <v>0.7944444444444444</v>
      </c>
      <c r="J285">
        <v>6447</v>
      </c>
      <c r="K285">
        <v>229</v>
      </c>
      <c r="L285">
        <v>122</v>
      </c>
      <c r="M285">
        <v>1</v>
      </c>
      <c r="N285">
        <v>31</v>
      </c>
      <c r="O285">
        <v>10</v>
      </c>
      <c r="P285">
        <v>383</v>
      </c>
      <c r="Q285" s="18">
        <v>5.9407476345587101E-2</v>
      </c>
      <c r="R285">
        <v>19</v>
      </c>
    </row>
    <row r="286" spans="1:18" x14ac:dyDescent="0.3">
      <c r="A286" t="s">
        <v>3167</v>
      </c>
      <c r="B286" t="s">
        <v>1019</v>
      </c>
      <c r="C286" t="s">
        <v>1020</v>
      </c>
      <c r="D286" t="s">
        <v>187</v>
      </c>
      <c r="E286">
        <v>0</v>
      </c>
      <c r="F286" s="16">
        <v>45278</v>
      </c>
      <c r="G286" t="s">
        <v>1858</v>
      </c>
      <c r="H286" s="17">
        <v>0.76111111111111107</v>
      </c>
      <c r="J286">
        <v>2071</v>
      </c>
      <c r="K286">
        <v>139</v>
      </c>
      <c r="L286">
        <v>6</v>
      </c>
      <c r="M286">
        <v>0</v>
      </c>
      <c r="N286">
        <v>0</v>
      </c>
      <c r="P286">
        <v>145</v>
      </c>
      <c r="Q286" s="18">
        <v>7.0014485755673594E-2</v>
      </c>
      <c r="R286">
        <v>18</v>
      </c>
    </row>
    <row r="287" spans="1:18" x14ac:dyDescent="0.3">
      <c r="A287" t="s">
        <v>2911</v>
      </c>
      <c r="B287" t="s">
        <v>1017</v>
      </c>
      <c r="C287" t="s">
        <v>1018</v>
      </c>
      <c r="D287" t="s">
        <v>187</v>
      </c>
      <c r="E287">
        <v>0</v>
      </c>
      <c r="F287" s="16">
        <v>45279</v>
      </c>
      <c r="G287" t="s">
        <v>1863</v>
      </c>
      <c r="H287" s="17">
        <v>0.2986111111111111</v>
      </c>
      <c r="J287">
        <v>5670</v>
      </c>
      <c r="K287">
        <v>218</v>
      </c>
      <c r="L287">
        <v>58</v>
      </c>
      <c r="M287">
        <v>8</v>
      </c>
      <c r="N287">
        <v>15</v>
      </c>
      <c r="P287">
        <v>299</v>
      </c>
      <c r="Q287" s="18">
        <v>5.2733686067019399E-2</v>
      </c>
      <c r="R287">
        <v>7</v>
      </c>
    </row>
    <row r="288" spans="1:18" x14ac:dyDescent="0.3">
      <c r="A288" t="s">
        <v>2822</v>
      </c>
      <c r="B288" t="s">
        <v>1013</v>
      </c>
      <c r="C288" t="s">
        <v>1014</v>
      </c>
      <c r="D288" t="s">
        <v>188</v>
      </c>
      <c r="E288">
        <v>0</v>
      </c>
      <c r="F288" s="16">
        <v>45280</v>
      </c>
      <c r="G288" t="s">
        <v>1862</v>
      </c>
      <c r="H288" s="17">
        <v>0.54027777777777775</v>
      </c>
      <c r="J288">
        <v>8781</v>
      </c>
      <c r="K288">
        <v>793</v>
      </c>
      <c r="L288">
        <v>207</v>
      </c>
      <c r="M288">
        <v>177</v>
      </c>
      <c r="N288">
        <v>43</v>
      </c>
      <c r="O288">
        <v>6</v>
      </c>
      <c r="P288">
        <v>1220</v>
      </c>
      <c r="Q288" s="18">
        <v>0.138936339824621</v>
      </c>
      <c r="R288">
        <v>12</v>
      </c>
    </row>
    <row r="289" spans="1:18" x14ac:dyDescent="0.3">
      <c r="A289" t="s">
        <v>2898</v>
      </c>
      <c r="B289" t="s">
        <v>1011</v>
      </c>
      <c r="C289" t="s">
        <v>1012</v>
      </c>
      <c r="D289" t="s">
        <v>188</v>
      </c>
      <c r="E289">
        <v>0</v>
      </c>
      <c r="F289" s="16">
        <v>45280</v>
      </c>
      <c r="G289" t="s">
        <v>1862</v>
      </c>
      <c r="H289" s="17">
        <v>0.81944444444444442</v>
      </c>
      <c r="J289">
        <v>5921</v>
      </c>
      <c r="K289">
        <v>580</v>
      </c>
      <c r="L289">
        <v>38</v>
      </c>
      <c r="M289">
        <v>45</v>
      </c>
      <c r="N289">
        <v>13</v>
      </c>
      <c r="O289">
        <v>2</v>
      </c>
      <c r="P289">
        <v>676</v>
      </c>
      <c r="Q289" s="18">
        <v>0.114169903732478</v>
      </c>
      <c r="R289">
        <v>19</v>
      </c>
    </row>
    <row r="290" spans="1:18" x14ac:dyDescent="0.3">
      <c r="A290" t="s">
        <v>2961</v>
      </c>
      <c r="B290" t="s">
        <v>1015</v>
      </c>
      <c r="C290" t="s">
        <v>1016</v>
      </c>
      <c r="D290" t="s">
        <v>188</v>
      </c>
      <c r="E290">
        <v>0</v>
      </c>
      <c r="F290" s="16">
        <v>45280</v>
      </c>
      <c r="G290" t="s">
        <v>1862</v>
      </c>
      <c r="H290" s="17">
        <v>0.36388888888888887</v>
      </c>
      <c r="J290">
        <v>4674</v>
      </c>
      <c r="K290">
        <v>111</v>
      </c>
      <c r="L290">
        <v>25</v>
      </c>
      <c r="M290">
        <v>11</v>
      </c>
      <c r="N290">
        <v>3</v>
      </c>
      <c r="P290">
        <v>150</v>
      </c>
      <c r="Q290" s="18">
        <v>3.2092426187419802E-2</v>
      </c>
      <c r="R290">
        <v>8</v>
      </c>
    </row>
    <row r="291" spans="1:18" x14ac:dyDescent="0.3">
      <c r="A291" t="s">
        <v>3048</v>
      </c>
      <c r="B291" t="s">
        <v>1007</v>
      </c>
      <c r="C291" t="s">
        <v>1008</v>
      </c>
      <c r="D291" t="s">
        <v>188</v>
      </c>
      <c r="E291">
        <v>0</v>
      </c>
      <c r="F291" s="16">
        <v>45281</v>
      </c>
      <c r="G291" t="s">
        <v>1861</v>
      </c>
      <c r="H291" s="17">
        <v>0.84930555555555554</v>
      </c>
      <c r="J291">
        <v>3259</v>
      </c>
      <c r="K291">
        <v>223</v>
      </c>
      <c r="L291">
        <v>5</v>
      </c>
      <c r="M291">
        <v>1</v>
      </c>
      <c r="N291">
        <v>11</v>
      </c>
      <c r="P291">
        <v>240</v>
      </c>
      <c r="Q291" s="18">
        <v>7.36422215403498E-2</v>
      </c>
      <c r="R291">
        <v>20</v>
      </c>
    </row>
    <row r="292" spans="1:18" x14ac:dyDescent="0.3">
      <c r="A292" t="s">
        <v>3049</v>
      </c>
      <c r="B292" t="s">
        <v>1009</v>
      </c>
      <c r="C292" t="s">
        <v>1010</v>
      </c>
      <c r="D292" t="s">
        <v>187</v>
      </c>
      <c r="E292">
        <v>0</v>
      </c>
      <c r="F292" s="16">
        <v>45281</v>
      </c>
      <c r="G292" t="s">
        <v>1861</v>
      </c>
      <c r="H292" s="17">
        <v>0.54305555555555551</v>
      </c>
      <c r="J292">
        <v>3245</v>
      </c>
      <c r="K292">
        <v>261</v>
      </c>
      <c r="L292">
        <v>14</v>
      </c>
      <c r="M292">
        <v>0</v>
      </c>
      <c r="N292">
        <v>17</v>
      </c>
      <c r="P292">
        <v>292</v>
      </c>
      <c r="Q292" s="18">
        <v>8.9984591679506898E-2</v>
      </c>
      <c r="R292">
        <v>13</v>
      </c>
    </row>
    <row r="293" spans="1:18" x14ac:dyDescent="0.3">
      <c r="A293" t="s">
        <v>2947</v>
      </c>
      <c r="B293" t="s">
        <v>1003</v>
      </c>
      <c r="C293" t="s">
        <v>1004</v>
      </c>
      <c r="D293" t="s">
        <v>187</v>
      </c>
      <c r="E293">
        <v>0</v>
      </c>
      <c r="F293" s="16">
        <v>45282</v>
      </c>
      <c r="G293" t="s">
        <v>1860</v>
      </c>
      <c r="H293" s="17">
        <v>0.80138888888888893</v>
      </c>
      <c r="J293">
        <v>4913</v>
      </c>
      <c r="K293">
        <v>244</v>
      </c>
      <c r="L293">
        <v>28</v>
      </c>
      <c r="M293">
        <v>9</v>
      </c>
      <c r="N293">
        <v>13</v>
      </c>
      <c r="O293">
        <v>3</v>
      </c>
      <c r="P293">
        <v>294</v>
      </c>
      <c r="Q293" s="18">
        <v>5.9841237533075499E-2</v>
      </c>
      <c r="R293">
        <v>19</v>
      </c>
    </row>
    <row r="294" spans="1:18" x14ac:dyDescent="0.3">
      <c r="A294" t="s">
        <v>3019</v>
      </c>
      <c r="B294" t="s">
        <v>1005</v>
      </c>
      <c r="C294" t="s">
        <v>1006</v>
      </c>
      <c r="D294" t="s">
        <v>187</v>
      </c>
      <c r="E294">
        <v>0</v>
      </c>
      <c r="F294" s="16">
        <v>45282</v>
      </c>
      <c r="G294" t="s">
        <v>1860</v>
      </c>
      <c r="H294" s="17">
        <v>0.56666666666666665</v>
      </c>
      <c r="J294">
        <v>3613</v>
      </c>
      <c r="K294">
        <v>259</v>
      </c>
      <c r="L294">
        <v>3</v>
      </c>
      <c r="M294">
        <v>6</v>
      </c>
      <c r="N294">
        <v>1</v>
      </c>
      <c r="P294">
        <v>269</v>
      </c>
      <c r="Q294" s="18">
        <v>7.4453362856352096E-2</v>
      </c>
      <c r="R294">
        <v>13</v>
      </c>
    </row>
    <row r="295" spans="1:18" x14ac:dyDescent="0.3">
      <c r="A295" t="s">
        <v>3054</v>
      </c>
      <c r="B295" t="s">
        <v>1001</v>
      </c>
      <c r="C295" t="s">
        <v>1002</v>
      </c>
      <c r="D295" t="s">
        <v>187</v>
      </c>
      <c r="E295">
        <v>0</v>
      </c>
      <c r="F295" s="16">
        <v>45286</v>
      </c>
      <c r="G295" t="s">
        <v>1863</v>
      </c>
      <c r="H295" s="17">
        <v>0.34236111111111112</v>
      </c>
      <c r="J295">
        <v>3221</v>
      </c>
      <c r="K295">
        <v>189</v>
      </c>
      <c r="L295">
        <v>13</v>
      </c>
      <c r="M295">
        <v>3</v>
      </c>
      <c r="N295">
        <v>8</v>
      </c>
      <c r="O295">
        <v>1</v>
      </c>
      <c r="P295">
        <v>213</v>
      </c>
      <c r="Q295" s="18">
        <v>6.6128531511952804E-2</v>
      </c>
      <c r="R295">
        <v>8</v>
      </c>
    </row>
    <row r="296" spans="1:18" x14ac:dyDescent="0.3">
      <c r="A296" t="s">
        <v>2848</v>
      </c>
      <c r="B296" t="s">
        <v>999</v>
      </c>
      <c r="C296" t="s">
        <v>1000</v>
      </c>
      <c r="D296" t="s">
        <v>188</v>
      </c>
      <c r="E296">
        <v>0</v>
      </c>
      <c r="F296" s="16">
        <v>45287</v>
      </c>
      <c r="G296" t="s">
        <v>1862</v>
      </c>
      <c r="H296" s="17">
        <v>0.81041666666666667</v>
      </c>
      <c r="J296">
        <v>7406</v>
      </c>
      <c r="K296">
        <v>519</v>
      </c>
      <c r="L296">
        <v>177</v>
      </c>
      <c r="M296">
        <v>48</v>
      </c>
      <c r="N296">
        <v>70</v>
      </c>
      <c r="O296">
        <v>11</v>
      </c>
      <c r="P296">
        <v>814</v>
      </c>
      <c r="Q296" s="18">
        <v>0.109910883067783</v>
      </c>
      <c r="R296">
        <v>19</v>
      </c>
    </row>
    <row r="297" spans="1:18" x14ac:dyDescent="0.3">
      <c r="A297" t="s">
        <v>2863</v>
      </c>
      <c r="B297" t="s">
        <v>993</v>
      </c>
      <c r="C297" t="s">
        <v>994</v>
      </c>
      <c r="D297" t="s">
        <v>187</v>
      </c>
      <c r="E297">
        <v>0</v>
      </c>
      <c r="F297" s="16">
        <v>45288</v>
      </c>
      <c r="G297" t="s">
        <v>1861</v>
      </c>
      <c r="H297" s="17">
        <v>0.79513888888888884</v>
      </c>
      <c r="J297">
        <v>6777</v>
      </c>
      <c r="K297">
        <v>286</v>
      </c>
      <c r="L297">
        <v>63</v>
      </c>
      <c r="M297">
        <v>18</v>
      </c>
      <c r="N297">
        <v>41</v>
      </c>
      <c r="O297">
        <v>5</v>
      </c>
      <c r="P297">
        <v>408</v>
      </c>
      <c r="Q297" s="18">
        <v>6.0203629924745497E-2</v>
      </c>
      <c r="R297">
        <v>19</v>
      </c>
    </row>
    <row r="298" spans="1:18" x14ac:dyDescent="0.3">
      <c r="A298" t="s">
        <v>2865</v>
      </c>
      <c r="B298" t="s">
        <v>997</v>
      </c>
      <c r="C298" t="s">
        <v>998</v>
      </c>
      <c r="D298" t="s">
        <v>187</v>
      </c>
      <c r="E298">
        <v>0</v>
      </c>
      <c r="F298" s="16">
        <v>45288</v>
      </c>
      <c r="G298" t="s">
        <v>1861</v>
      </c>
      <c r="H298" s="17">
        <v>0.34791666666666665</v>
      </c>
      <c r="J298">
        <v>6708</v>
      </c>
      <c r="K298">
        <v>361</v>
      </c>
      <c r="L298">
        <v>59</v>
      </c>
      <c r="M298">
        <v>23</v>
      </c>
      <c r="N298">
        <v>16</v>
      </c>
      <c r="O298">
        <v>1</v>
      </c>
      <c r="P298">
        <v>459</v>
      </c>
      <c r="Q298" s="18">
        <v>6.8425760286225407E-2</v>
      </c>
      <c r="R298">
        <v>8</v>
      </c>
    </row>
    <row r="299" spans="1:18" x14ac:dyDescent="0.3">
      <c r="A299" t="s">
        <v>3022</v>
      </c>
      <c r="B299" t="s">
        <v>995</v>
      </c>
      <c r="C299" t="s">
        <v>996</v>
      </c>
      <c r="D299" t="s">
        <v>187</v>
      </c>
      <c r="E299">
        <v>0</v>
      </c>
      <c r="F299" s="16">
        <v>45288</v>
      </c>
      <c r="G299" t="s">
        <v>1861</v>
      </c>
      <c r="H299" s="17">
        <v>0.51527777777777772</v>
      </c>
      <c r="J299">
        <v>3578</v>
      </c>
      <c r="K299">
        <v>126</v>
      </c>
      <c r="L299">
        <v>24</v>
      </c>
      <c r="M299">
        <v>16</v>
      </c>
      <c r="N299">
        <v>5</v>
      </c>
      <c r="P299">
        <v>171</v>
      </c>
      <c r="Q299" s="18">
        <v>4.7792062604807201E-2</v>
      </c>
      <c r="R299">
        <v>12</v>
      </c>
    </row>
    <row r="300" spans="1:18" x14ac:dyDescent="0.3">
      <c r="A300" t="s">
        <v>2933</v>
      </c>
      <c r="B300" t="s">
        <v>991</v>
      </c>
      <c r="C300" t="s">
        <v>992</v>
      </c>
      <c r="D300" t="s">
        <v>187</v>
      </c>
      <c r="E300">
        <v>0</v>
      </c>
      <c r="F300" s="16">
        <v>45289</v>
      </c>
      <c r="G300" t="s">
        <v>1860</v>
      </c>
      <c r="H300" s="17">
        <v>0.41805555555555557</v>
      </c>
      <c r="J300">
        <v>5234</v>
      </c>
      <c r="K300">
        <v>172</v>
      </c>
      <c r="L300">
        <v>28</v>
      </c>
      <c r="M300">
        <v>18</v>
      </c>
      <c r="N300">
        <v>9</v>
      </c>
      <c r="O300">
        <v>1</v>
      </c>
      <c r="P300">
        <v>227</v>
      </c>
      <c r="Q300" s="18">
        <v>4.3370271303018702E-2</v>
      </c>
      <c r="R300">
        <v>10</v>
      </c>
    </row>
    <row r="301" spans="1:18" x14ac:dyDescent="0.3">
      <c r="A301" t="s">
        <v>2965</v>
      </c>
      <c r="B301" t="s">
        <v>989</v>
      </c>
      <c r="C301" t="s">
        <v>990</v>
      </c>
      <c r="D301" t="s">
        <v>187</v>
      </c>
      <c r="E301">
        <v>0</v>
      </c>
      <c r="F301" s="16">
        <v>45289</v>
      </c>
      <c r="G301" t="s">
        <v>1860</v>
      </c>
      <c r="H301" s="17">
        <v>0.48541666666666666</v>
      </c>
      <c r="J301">
        <v>4626</v>
      </c>
      <c r="K301">
        <v>176</v>
      </c>
      <c r="L301">
        <v>26</v>
      </c>
      <c r="M301">
        <v>33</v>
      </c>
      <c r="N301">
        <v>6</v>
      </c>
      <c r="P301">
        <v>241</v>
      </c>
      <c r="Q301" s="18">
        <v>5.2096843925637702E-2</v>
      </c>
      <c r="R301">
        <v>11</v>
      </c>
    </row>
    <row r="302" spans="1:18" x14ac:dyDescent="0.3">
      <c r="A302" t="s">
        <v>2949</v>
      </c>
      <c r="B302" t="s">
        <v>801</v>
      </c>
      <c r="C302" t="s">
        <v>802</v>
      </c>
      <c r="D302" t="s">
        <v>187</v>
      </c>
      <c r="E302">
        <v>0</v>
      </c>
      <c r="F302" s="16">
        <v>45293</v>
      </c>
      <c r="G302" t="s">
        <v>1863</v>
      </c>
      <c r="H302" s="17">
        <v>0.34375</v>
      </c>
      <c r="J302">
        <v>4891</v>
      </c>
      <c r="K302">
        <v>437</v>
      </c>
      <c r="L302">
        <v>110</v>
      </c>
      <c r="M302">
        <v>6</v>
      </c>
      <c r="N302">
        <v>76</v>
      </c>
      <c r="O302">
        <v>9</v>
      </c>
      <c r="P302">
        <v>629</v>
      </c>
      <c r="Q302" s="18">
        <v>0.12860355755469199</v>
      </c>
      <c r="R302">
        <v>8</v>
      </c>
    </row>
    <row r="303" spans="1:18" x14ac:dyDescent="0.3">
      <c r="A303" t="s">
        <v>3016</v>
      </c>
      <c r="B303" t="s">
        <v>799</v>
      </c>
      <c r="C303" t="s">
        <v>800</v>
      </c>
      <c r="D303" t="s">
        <v>187</v>
      </c>
      <c r="E303">
        <v>0</v>
      </c>
      <c r="F303" s="16">
        <v>45294</v>
      </c>
      <c r="G303" t="s">
        <v>1862</v>
      </c>
      <c r="H303" s="17">
        <v>0.6958333333333333</v>
      </c>
      <c r="J303">
        <v>3648</v>
      </c>
      <c r="K303">
        <v>297</v>
      </c>
      <c r="L303">
        <v>10</v>
      </c>
      <c r="M303">
        <v>2</v>
      </c>
      <c r="N303">
        <v>3</v>
      </c>
      <c r="P303">
        <v>312</v>
      </c>
      <c r="Q303" s="18">
        <v>8.55263157894737E-2</v>
      </c>
      <c r="R303">
        <v>16</v>
      </c>
    </row>
    <row r="304" spans="1:18" x14ac:dyDescent="0.3">
      <c r="A304" t="s">
        <v>3165</v>
      </c>
      <c r="B304" t="s">
        <v>983</v>
      </c>
      <c r="C304" t="s">
        <v>984</v>
      </c>
      <c r="D304" t="s">
        <v>187</v>
      </c>
      <c r="E304">
        <v>0</v>
      </c>
      <c r="F304" s="16">
        <v>45295</v>
      </c>
      <c r="G304" t="s">
        <v>1861</v>
      </c>
      <c r="H304" s="17">
        <v>0.43472222222222223</v>
      </c>
      <c r="J304">
        <v>2088</v>
      </c>
      <c r="K304">
        <v>113</v>
      </c>
      <c r="L304">
        <v>4</v>
      </c>
      <c r="M304">
        <v>0</v>
      </c>
      <c r="N304">
        <v>2</v>
      </c>
      <c r="P304">
        <v>119</v>
      </c>
      <c r="Q304" s="18">
        <v>5.6992337164751002E-2</v>
      </c>
      <c r="R304">
        <v>10</v>
      </c>
    </row>
    <row r="305" spans="1:18" x14ac:dyDescent="0.3">
      <c r="A305" t="s">
        <v>3026</v>
      </c>
      <c r="B305" t="s">
        <v>979</v>
      </c>
      <c r="C305" t="s">
        <v>980</v>
      </c>
      <c r="D305" t="s">
        <v>187</v>
      </c>
      <c r="E305">
        <v>0</v>
      </c>
      <c r="F305" s="16">
        <v>45296</v>
      </c>
      <c r="G305" t="s">
        <v>1860</v>
      </c>
      <c r="H305" s="17">
        <v>0.83125000000000004</v>
      </c>
      <c r="J305">
        <v>3521</v>
      </c>
      <c r="K305">
        <v>167</v>
      </c>
      <c r="L305">
        <v>5</v>
      </c>
      <c r="M305">
        <v>1</v>
      </c>
      <c r="N305">
        <v>5</v>
      </c>
      <c r="P305">
        <v>178</v>
      </c>
      <c r="Q305" s="18">
        <v>5.0553819937517799E-2</v>
      </c>
      <c r="R305">
        <v>19</v>
      </c>
    </row>
    <row r="306" spans="1:18" x14ac:dyDescent="0.3">
      <c r="A306" t="s">
        <v>3241</v>
      </c>
      <c r="B306" t="s">
        <v>981</v>
      </c>
      <c r="C306" t="s">
        <v>982</v>
      </c>
      <c r="D306" t="s">
        <v>187</v>
      </c>
      <c r="E306">
        <v>0</v>
      </c>
      <c r="F306" s="16">
        <v>45296</v>
      </c>
      <c r="G306" t="s">
        <v>1860</v>
      </c>
      <c r="H306" s="17">
        <v>0.7368055555555556</v>
      </c>
      <c r="J306">
        <v>1539</v>
      </c>
      <c r="K306">
        <v>45</v>
      </c>
      <c r="L306">
        <v>0</v>
      </c>
      <c r="M306">
        <v>0</v>
      </c>
      <c r="N306">
        <v>1</v>
      </c>
      <c r="P306">
        <v>46</v>
      </c>
      <c r="Q306" s="18">
        <v>2.9889538661468502E-2</v>
      </c>
      <c r="R306">
        <v>17</v>
      </c>
    </row>
    <row r="307" spans="1:18" x14ac:dyDescent="0.3">
      <c r="A307" t="s">
        <v>2825</v>
      </c>
      <c r="B307" t="s">
        <v>977</v>
      </c>
      <c r="C307" t="s">
        <v>978</v>
      </c>
      <c r="D307" t="s">
        <v>187</v>
      </c>
      <c r="E307">
        <v>0</v>
      </c>
      <c r="F307" s="16">
        <v>45297</v>
      </c>
      <c r="G307" t="s">
        <v>1859</v>
      </c>
      <c r="H307" s="17">
        <v>0.44027777777777777</v>
      </c>
      <c r="J307">
        <v>8571</v>
      </c>
      <c r="K307">
        <v>450</v>
      </c>
      <c r="L307">
        <v>142</v>
      </c>
      <c r="M307">
        <v>30</v>
      </c>
      <c r="N307">
        <v>36</v>
      </c>
      <c r="O307">
        <v>11</v>
      </c>
      <c r="P307">
        <v>658</v>
      </c>
      <c r="Q307" s="18">
        <v>7.6770505191926297E-2</v>
      </c>
      <c r="R307">
        <v>10</v>
      </c>
    </row>
    <row r="308" spans="1:18" x14ac:dyDescent="0.3">
      <c r="A308" t="s">
        <v>3214</v>
      </c>
      <c r="B308" t="s">
        <v>975</v>
      </c>
      <c r="C308" t="s">
        <v>976</v>
      </c>
      <c r="D308" t="s">
        <v>187</v>
      </c>
      <c r="E308">
        <v>0</v>
      </c>
      <c r="F308" s="16">
        <v>45297</v>
      </c>
      <c r="G308" t="s">
        <v>1859</v>
      </c>
      <c r="H308" s="17">
        <v>0.75624999999999998</v>
      </c>
      <c r="J308">
        <v>1702</v>
      </c>
      <c r="K308">
        <v>63</v>
      </c>
      <c r="L308">
        <v>3</v>
      </c>
      <c r="M308">
        <v>0</v>
      </c>
      <c r="N308">
        <v>0</v>
      </c>
      <c r="P308">
        <v>66</v>
      </c>
      <c r="Q308" s="18">
        <v>3.8777908343125701E-2</v>
      </c>
      <c r="R308">
        <v>18</v>
      </c>
    </row>
    <row r="309" spans="1:18" x14ac:dyDescent="0.3">
      <c r="A309" t="s">
        <v>2831</v>
      </c>
      <c r="B309" t="s">
        <v>973</v>
      </c>
      <c r="C309" t="s">
        <v>974</v>
      </c>
      <c r="D309" t="s">
        <v>187</v>
      </c>
      <c r="E309">
        <v>0</v>
      </c>
      <c r="F309" s="16">
        <v>45298</v>
      </c>
      <c r="G309" t="s">
        <v>1864</v>
      </c>
      <c r="H309" s="17">
        <v>0.48333333333333334</v>
      </c>
      <c r="J309">
        <v>8129</v>
      </c>
      <c r="K309">
        <v>554</v>
      </c>
      <c r="L309">
        <v>100</v>
      </c>
      <c r="M309">
        <v>33</v>
      </c>
      <c r="N309">
        <v>17</v>
      </c>
      <c r="O309">
        <v>16</v>
      </c>
      <c r="P309">
        <v>704</v>
      </c>
      <c r="Q309" s="18">
        <v>8.66035182679296E-2</v>
      </c>
      <c r="R309">
        <v>11</v>
      </c>
    </row>
    <row r="310" spans="1:18" x14ac:dyDescent="0.3">
      <c r="A310" t="s">
        <v>3091</v>
      </c>
      <c r="B310" t="s">
        <v>971</v>
      </c>
      <c r="C310" t="s">
        <v>972</v>
      </c>
      <c r="D310" t="s">
        <v>187</v>
      </c>
      <c r="E310">
        <v>0</v>
      </c>
      <c r="F310" s="16">
        <v>45298</v>
      </c>
      <c r="G310" t="s">
        <v>1864</v>
      </c>
      <c r="H310" s="17">
        <v>0.77361111111111114</v>
      </c>
      <c r="J310">
        <v>2835</v>
      </c>
      <c r="K310">
        <v>51</v>
      </c>
      <c r="L310">
        <v>13</v>
      </c>
      <c r="M310">
        <v>1</v>
      </c>
      <c r="N310">
        <v>9</v>
      </c>
      <c r="P310">
        <v>74</v>
      </c>
      <c r="Q310" s="18">
        <v>2.6102292768959399E-2</v>
      </c>
      <c r="R310">
        <v>18</v>
      </c>
    </row>
    <row r="311" spans="1:18" x14ac:dyDescent="0.3">
      <c r="A311" t="s">
        <v>2853</v>
      </c>
      <c r="B311" t="s">
        <v>967</v>
      </c>
      <c r="C311" t="s">
        <v>968</v>
      </c>
      <c r="D311" t="s">
        <v>187</v>
      </c>
      <c r="E311">
        <v>0</v>
      </c>
      <c r="F311" s="16">
        <v>45299</v>
      </c>
      <c r="G311" t="s">
        <v>1858</v>
      </c>
      <c r="H311" s="17">
        <v>0.72222222222222221</v>
      </c>
      <c r="J311">
        <v>7365</v>
      </c>
      <c r="K311">
        <v>425</v>
      </c>
      <c r="L311">
        <v>52</v>
      </c>
      <c r="M311">
        <v>9</v>
      </c>
      <c r="N311">
        <v>10</v>
      </c>
      <c r="O311">
        <v>1</v>
      </c>
      <c r="P311">
        <v>496</v>
      </c>
      <c r="Q311" s="18">
        <v>6.7345553292600099E-2</v>
      </c>
      <c r="R311">
        <v>17</v>
      </c>
    </row>
    <row r="312" spans="1:18" x14ac:dyDescent="0.3">
      <c r="A312" t="s">
        <v>2977</v>
      </c>
      <c r="B312" t="s">
        <v>969</v>
      </c>
      <c r="C312" t="s">
        <v>970</v>
      </c>
      <c r="D312" t="s">
        <v>187</v>
      </c>
      <c r="E312">
        <v>0</v>
      </c>
      <c r="F312" s="16">
        <v>45299</v>
      </c>
      <c r="G312" t="s">
        <v>1858</v>
      </c>
      <c r="H312" s="17">
        <v>0.50347222222222221</v>
      </c>
      <c r="J312">
        <v>4332</v>
      </c>
      <c r="K312">
        <v>304</v>
      </c>
      <c r="L312">
        <v>23</v>
      </c>
      <c r="M312">
        <v>2</v>
      </c>
      <c r="N312">
        <v>4</v>
      </c>
      <c r="O312">
        <v>1</v>
      </c>
      <c r="P312">
        <v>333</v>
      </c>
      <c r="Q312" s="18">
        <v>7.6869806094182799E-2</v>
      </c>
      <c r="R312">
        <v>12</v>
      </c>
    </row>
    <row r="313" spans="1:18" x14ac:dyDescent="0.3">
      <c r="A313" t="s">
        <v>3021</v>
      </c>
      <c r="B313" t="s">
        <v>963</v>
      </c>
      <c r="C313" t="s">
        <v>964</v>
      </c>
      <c r="D313" t="s">
        <v>187</v>
      </c>
      <c r="E313">
        <v>0</v>
      </c>
      <c r="F313" s="16">
        <v>45300</v>
      </c>
      <c r="G313" t="s">
        <v>1863</v>
      </c>
      <c r="H313" s="17">
        <v>0.75972222222222219</v>
      </c>
      <c r="J313">
        <v>3583</v>
      </c>
      <c r="K313">
        <v>183</v>
      </c>
      <c r="L313">
        <v>20</v>
      </c>
      <c r="M313">
        <v>1</v>
      </c>
      <c r="N313">
        <v>3</v>
      </c>
      <c r="P313">
        <v>207</v>
      </c>
      <c r="Q313" s="18">
        <v>5.7772816075914002E-2</v>
      </c>
      <c r="R313">
        <v>18</v>
      </c>
    </row>
    <row r="314" spans="1:18" x14ac:dyDescent="0.3">
      <c r="A314" t="s">
        <v>3025</v>
      </c>
      <c r="B314" t="s">
        <v>965</v>
      </c>
      <c r="C314" t="s">
        <v>966</v>
      </c>
      <c r="D314" t="s">
        <v>187</v>
      </c>
      <c r="E314">
        <v>0</v>
      </c>
      <c r="F314" s="16">
        <v>45300</v>
      </c>
      <c r="G314" t="s">
        <v>1863</v>
      </c>
      <c r="H314" s="17">
        <v>0.31041666666666667</v>
      </c>
      <c r="J314">
        <v>3527</v>
      </c>
      <c r="K314">
        <v>147</v>
      </c>
      <c r="L314">
        <v>7</v>
      </c>
      <c r="M314">
        <v>1</v>
      </c>
      <c r="N314">
        <v>2</v>
      </c>
      <c r="O314">
        <v>1</v>
      </c>
      <c r="P314">
        <v>157</v>
      </c>
      <c r="Q314" s="18">
        <v>4.4513751063226498E-2</v>
      </c>
      <c r="R314">
        <v>7</v>
      </c>
    </row>
    <row r="315" spans="1:18" x14ac:dyDescent="0.3">
      <c r="A315" t="s">
        <v>2937</v>
      </c>
      <c r="B315" t="s">
        <v>961</v>
      </c>
      <c r="C315" t="s">
        <v>962</v>
      </c>
      <c r="D315" t="s">
        <v>187</v>
      </c>
      <c r="E315">
        <v>0</v>
      </c>
      <c r="F315" s="16">
        <v>45301</v>
      </c>
      <c r="G315" t="s">
        <v>1862</v>
      </c>
      <c r="H315" s="17">
        <v>0.80833333333333335</v>
      </c>
      <c r="J315">
        <v>5194</v>
      </c>
      <c r="K315">
        <v>307</v>
      </c>
      <c r="L315">
        <v>64</v>
      </c>
      <c r="M315">
        <v>1</v>
      </c>
      <c r="N315">
        <v>9</v>
      </c>
      <c r="P315">
        <v>381</v>
      </c>
      <c r="Q315" s="18">
        <v>7.3353869849826697E-2</v>
      </c>
      <c r="R315">
        <v>19</v>
      </c>
    </row>
    <row r="316" spans="1:18" x14ac:dyDescent="0.3">
      <c r="A316" t="s">
        <v>3071</v>
      </c>
      <c r="B316" t="s">
        <v>959</v>
      </c>
      <c r="C316" t="s">
        <v>960</v>
      </c>
      <c r="D316" t="s">
        <v>187</v>
      </c>
      <c r="E316">
        <v>0</v>
      </c>
      <c r="F316" s="16">
        <v>45302</v>
      </c>
      <c r="G316" t="s">
        <v>1861</v>
      </c>
      <c r="H316" s="17">
        <v>0.54513888888888884</v>
      </c>
      <c r="J316">
        <v>3006</v>
      </c>
      <c r="K316">
        <v>93</v>
      </c>
      <c r="L316">
        <v>16</v>
      </c>
      <c r="M316">
        <v>1</v>
      </c>
      <c r="N316">
        <v>3</v>
      </c>
      <c r="P316">
        <v>113</v>
      </c>
      <c r="Q316" s="18">
        <v>3.7591483699268097E-2</v>
      </c>
      <c r="R316">
        <v>13</v>
      </c>
    </row>
    <row r="317" spans="1:18" x14ac:dyDescent="0.3">
      <c r="A317" t="s">
        <v>2957</v>
      </c>
      <c r="B317" t="s">
        <v>955</v>
      </c>
      <c r="C317" t="s">
        <v>956</v>
      </c>
      <c r="D317" t="s">
        <v>187</v>
      </c>
      <c r="E317">
        <v>0</v>
      </c>
      <c r="F317" s="16">
        <v>45303</v>
      </c>
      <c r="G317" t="s">
        <v>1860</v>
      </c>
      <c r="H317" s="17">
        <v>0.85138888888888886</v>
      </c>
      <c r="J317">
        <v>4714</v>
      </c>
      <c r="K317">
        <v>348</v>
      </c>
      <c r="L317">
        <v>11</v>
      </c>
      <c r="M317">
        <v>25</v>
      </c>
      <c r="N317">
        <v>3</v>
      </c>
      <c r="O317">
        <v>2</v>
      </c>
      <c r="P317">
        <v>387</v>
      </c>
      <c r="Q317" s="18">
        <v>8.2095884599066596E-2</v>
      </c>
      <c r="R317">
        <v>20</v>
      </c>
    </row>
    <row r="318" spans="1:18" x14ac:dyDescent="0.3">
      <c r="A318" t="s">
        <v>3288</v>
      </c>
      <c r="B318" t="s">
        <v>957</v>
      </c>
      <c r="C318" t="s">
        <v>958</v>
      </c>
      <c r="D318" t="s">
        <v>187</v>
      </c>
      <c r="E318">
        <v>0</v>
      </c>
      <c r="F318" s="16">
        <v>45303</v>
      </c>
      <c r="G318" t="s">
        <v>1860</v>
      </c>
      <c r="H318" s="17">
        <v>0.41458333333333336</v>
      </c>
      <c r="J318">
        <v>1013</v>
      </c>
      <c r="K318">
        <v>15</v>
      </c>
      <c r="L318">
        <v>0</v>
      </c>
      <c r="M318">
        <v>0</v>
      </c>
      <c r="N318">
        <v>1</v>
      </c>
      <c r="O318">
        <v>1</v>
      </c>
      <c r="P318">
        <v>16</v>
      </c>
      <c r="Q318" s="18">
        <v>1.5794669299111601E-2</v>
      </c>
      <c r="R318">
        <v>9</v>
      </c>
    </row>
    <row r="319" spans="1:18" x14ac:dyDescent="0.3">
      <c r="A319" t="s">
        <v>3011</v>
      </c>
      <c r="B319" t="s">
        <v>953</v>
      </c>
      <c r="C319" t="s">
        <v>954</v>
      </c>
      <c r="D319" t="s">
        <v>187</v>
      </c>
      <c r="E319">
        <v>0</v>
      </c>
      <c r="F319" s="16">
        <v>45305</v>
      </c>
      <c r="G319" t="s">
        <v>1864</v>
      </c>
      <c r="H319" s="17">
        <v>0.48402777777777778</v>
      </c>
      <c r="J319">
        <v>3751</v>
      </c>
      <c r="K319">
        <v>356</v>
      </c>
      <c r="L319">
        <v>37</v>
      </c>
      <c r="M319">
        <v>5</v>
      </c>
      <c r="N319">
        <v>13</v>
      </c>
      <c r="O319">
        <v>2</v>
      </c>
      <c r="P319">
        <v>411</v>
      </c>
      <c r="Q319" s="18">
        <v>0.109570781125033</v>
      </c>
      <c r="R319">
        <v>11</v>
      </c>
    </row>
    <row r="320" spans="1:18" x14ac:dyDescent="0.3">
      <c r="A320" t="s">
        <v>3014</v>
      </c>
      <c r="B320" t="s">
        <v>951</v>
      </c>
      <c r="C320" t="s">
        <v>952</v>
      </c>
      <c r="D320" t="s">
        <v>187</v>
      </c>
      <c r="E320">
        <v>0</v>
      </c>
      <c r="F320" s="16">
        <v>45307</v>
      </c>
      <c r="G320" t="s">
        <v>1863</v>
      </c>
      <c r="H320" s="17">
        <v>0.36180555555555555</v>
      </c>
      <c r="J320">
        <v>3736</v>
      </c>
      <c r="K320">
        <v>217</v>
      </c>
      <c r="L320">
        <v>15</v>
      </c>
      <c r="M320">
        <v>0</v>
      </c>
      <c r="N320">
        <v>15</v>
      </c>
      <c r="P320">
        <v>247</v>
      </c>
      <c r="Q320" s="18">
        <v>6.6113490364025695E-2</v>
      </c>
      <c r="R320">
        <v>8</v>
      </c>
    </row>
    <row r="321" spans="1:18" x14ac:dyDescent="0.3">
      <c r="A321" t="s">
        <v>3176</v>
      </c>
      <c r="B321" t="s">
        <v>949</v>
      </c>
      <c r="C321" t="s">
        <v>950</v>
      </c>
      <c r="D321" t="s">
        <v>187</v>
      </c>
      <c r="E321">
        <v>0</v>
      </c>
      <c r="F321" s="16">
        <v>45308</v>
      </c>
      <c r="G321" t="s">
        <v>1862</v>
      </c>
      <c r="H321" s="17">
        <v>0.40277777777777779</v>
      </c>
      <c r="J321">
        <v>2030</v>
      </c>
      <c r="K321">
        <v>155</v>
      </c>
      <c r="L321">
        <v>5</v>
      </c>
      <c r="M321">
        <v>0</v>
      </c>
      <c r="N321">
        <v>2</v>
      </c>
      <c r="P321">
        <v>162</v>
      </c>
      <c r="Q321" s="18">
        <v>7.98029556650246E-2</v>
      </c>
      <c r="R321">
        <v>9</v>
      </c>
    </row>
    <row r="322" spans="1:18" x14ac:dyDescent="0.3">
      <c r="A322" t="s">
        <v>2893</v>
      </c>
      <c r="B322" t="s">
        <v>947</v>
      </c>
      <c r="C322" t="s">
        <v>948</v>
      </c>
      <c r="D322" t="s">
        <v>187</v>
      </c>
      <c r="E322">
        <v>0</v>
      </c>
      <c r="F322" s="16">
        <v>45309</v>
      </c>
      <c r="G322" t="s">
        <v>1861</v>
      </c>
      <c r="H322" s="17">
        <v>0.31666666666666665</v>
      </c>
      <c r="J322">
        <v>5995</v>
      </c>
      <c r="K322">
        <v>539</v>
      </c>
      <c r="L322">
        <v>42</v>
      </c>
      <c r="M322">
        <v>4</v>
      </c>
      <c r="N322">
        <v>14</v>
      </c>
      <c r="O322">
        <v>2</v>
      </c>
      <c r="P322">
        <v>599</v>
      </c>
      <c r="Q322" s="18">
        <v>9.9916597164303594E-2</v>
      </c>
      <c r="R322">
        <v>7</v>
      </c>
    </row>
    <row r="323" spans="1:18" x14ac:dyDescent="0.3">
      <c r="A323" t="s">
        <v>3153</v>
      </c>
      <c r="B323" t="s">
        <v>945</v>
      </c>
      <c r="C323" t="s">
        <v>946</v>
      </c>
      <c r="D323" t="s">
        <v>188</v>
      </c>
      <c r="E323">
        <v>0</v>
      </c>
      <c r="F323" s="16">
        <v>45310</v>
      </c>
      <c r="G323" t="s">
        <v>1860</v>
      </c>
      <c r="H323" s="17">
        <v>0.41319444444444442</v>
      </c>
      <c r="J323">
        <v>2225</v>
      </c>
      <c r="K323">
        <v>145</v>
      </c>
      <c r="L323">
        <v>5</v>
      </c>
      <c r="M323">
        <v>3</v>
      </c>
      <c r="N323">
        <v>1</v>
      </c>
      <c r="P323">
        <v>154</v>
      </c>
      <c r="Q323" s="18">
        <v>6.92134831460674E-2</v>
      </c>
      <c r="R323">
        <v>9</v>
      </c>
    </row>
    <row r="324" spans="1:18" x14ac:dyDescent="0.3">
      <c r="A324" t="s">
        <v>2913</v>
      </c>
      <c r="B324" t="s">
        <v>941</v>
      </c>
      <c r="C324" t="s">
        <v>942</v>
      </c>
      <c r="D324" t="s">
        <v>187</v>
      </c>
      <c r="E324">
        <v>0</v>
      </c>
      <c r="F324" s="16">
        <v>45314</v>
      </c>
      <c r="G324" t="s">
        <v>1863</v>
      </c>
      <c r="H324" s="17">
        <v>0.7895833333333333</v>
      </c>
      <c r="J324">
        <v>5632</v>
      </c>
      <c r="K324">
        <v>473</v>
      </c>
      <c r="L324">
        <v>66</v>
      </c>
      <c r="M324">
        <v>4</v>
      </c>
      <c r="N324">
        <v>15</v>
      </c>
      <c r="O324">
        <v>4</v>
      </c>
      <c r="P324">
        <v>558</v>
      </c>
      <c r="Q324" s="18">
        <v>9.90767045454546E-2</v>
      </c>
      <c r="R324">
        <v>18</v>
      </c>
    </row>
    <row r="325" spans="1:18" x14ac:dyDescent="0.3">
      <c r="A325" t="s">
        <v>3209</v>
      </c>
      <c r="B325" t="s">
        <v>943</v>
      </c>
      <c r="C325" t="s">
        <v>944</v>
      </c>
      <c r="D325" t="s">
        <v>187</v>
      </c>
      <c r="E325">
        <v>0</v>
      </c>
      <c r="F325" s="16">
        <v>45314</v>
      </c>
      <c r="G325" t="s">
        <v>1863</v>
      </c>
      <c r="H325" s="17">
        <v>0.34236111111111112</v>
      </c>
      <c r="J325">
        <v>1723</v>
      </c>
      <c r="K325">
        <v>126</v>
      </c>
      <c r="L325">
        <v>5</v>
      </c>
      <c r="M325">
        <v>0</v>
      </c>
      <c r="N325">
        <v>2</v>
      </c>
      <c r="P325">
        <v>133</v>
      </c>
      <c r="Q325" s="18">
        <v>7.7190946024376095E-2</v>
      </c>
      <c r="R325">
        <v>8</v>
      </c>
    </row>
    <row r="326" spans="1:18" x14ac:dyDescent="0.3">
      <c r="A326" t="s">
        <v>3009</v>
      </c>
      <c r="B326" t="s">
        <v>939</v>
      </c>
      <c r="C326" t="s">
        <v>940</v>
      </c>
      <c r="D326" t="s">
        <v>187</v>
      </c>
      <c r="E326">
        <v>0</v>
      </c>
      <c r="F326" s="16">
        <v>45315</v>
      </c>
      <c r="G326" t="s">
        <v>1862</v>
      </c>
      <c r="H326" s="17">
        <v>0.80347222222222225</v>
      </c>
      <c r="J326">
        <v>3780</v>
      </c>
      <c r="K326">
        <v>338</v>
      </c>
      <c r="L326">
        <v>10</v>
      </c>
      <c r="M326">
        <v>6</v>
      </c>
      <c r="N326">
        <v>7</v>
      </c>
      <c r="P326">
        <v>361</v>
      </c>
      <c r="Q326" s="18">
        <v>9.5502645502645506E-2</v>
      </c>
      <c r="R326">
        <v>19</v>
      </c>
    </row>
    <row r="327" spans="1:18" x14ac:dyDescent="0.3">
      <c r="A327" t="s">
        <v>2852</v>
      </c>
      <c r="B327" t="s">
        <v>935</v>
      </c>
      <c r="C327" t="s">
        <v>936</v>
      </c>
      <c r="D327" t="s">
        <v>187</v>
      </c>
      <c r="E327">
        <v>0</v>
      </c>
      <c r="F327" s="16">
        <v>45321</v>
      </c>
      <c r="G327" t="s">
        <v>1863</v>
      </c>
      <c r="H327" s="17">
        <v>0.80972222222222223</v>
      </c>
      <c r="J327">
        <v>7366</v>
      </c>
      <c r="K327">
        <v>657</v>
      </c>
      <c r="L327">
        <v>458</v>
      </c>
      <c r="M327">
        <v>7</v>
      </c>
      <c r="N327">
        <v>48</v>
      </c>
      <c r="O327">
        <v>2</v>
      </c>
      <c r="P327">
        <v>1170</v>
      </c>
      <c r="Q327" s="18">
        <v>0.158837903882704</v>
      </c>
      <c r="R327">
        <v>19</v>
      </c>
    </row>
    <row r="328" spans="1:18" x14ac:dyDescent="0.3">
      <c r="A328" t="s">
        <v>3045</v>
      </c>
      <c r="B328" t="s">
        <v>937</v>
      </c>
      <c r="C328" t="s">
        <v>938</v>
      </c>
      <c r="D328" t="s">
        <v>187</v>
      </c>
      <c r="E328">
        <v>0</v>
      </c>
      <c r="F328" s="16">
        <v>45321</v>
      </c>
      <c r="G328" t="s">
        <v>1863</v>
      </c>
      <c r="H328" s="17">
        <v>0.37430555555555556</v>
      </c>
      <c r="J328">
        <v>3345</v>
      </c>
      <c r="K328">
        <v>408</v>
      </c>
      <c r="L328">
        <v>21</v>
      </c>
      <c r="M328">
        <v>10</v>
      </c>
      <c r="N328">
        <v>4</v>
      </c>
      <c r="O328">
        <v>1</v>
      </c>
      <c r="P328">
        <v>443</v>
      </c>
      <c r="Q328" s="18">
        <v>0.13243647234678599</v>
      </c>
      <c r="R328">
        <v>8</v>
      </c>
    </row>
    <row r="329" spans="1:18" x14ac:dyDescent="0.3">
      <c r="A329" t="s">
        <v>2925</v>
      </c>
      <c r="B329" t="s">
        <v>933</v>
      </c>
      <c r="C329" t="s">
        <v>934</v>
      </c>
      <c r="D329" t="s">
        <v>187</v>
      </c>
      <c r="E329">
        <v>0</v>
      </c>
      <c r="F329" s="16">
        <v>45322</v>
      </c>
      <c r="G329" t="s">
        <v>1862</v>
      </c>
      <c r="H329" s="17">
        <v>0.34583333333333333</v>
      </c>
      <c r="J329">
        <v>5332</v>
      </c>
      <c r="K329">
        <v>449</v>
      </c>
      <c r="L329">
        <v>29</v>
      </c>
      <c r="M329">
        <v>19</v>
      </c>
      <c r="N329">
        <v>5</v>
      </c>
      <c r="O329">
        <v>1</v>
      </c>
      <c r="P329">
        <v>502</v>
      </c>
      <c r="Q329" s="18">
        <v>9.4148537134283602E-2</v>
      </c>
      <c r="R329">
        <v>8</v>
      </c>
    </row>
    <row r="330" spans="1:18" x14ac:dyDescent="0.3">
      <c r="A330" t="s">
        <v>2861</v>
      </c>
      <c r="B330" t="s">
        <v>929</v>
      </c>
      <c r="C330" t="s">
        <v>930</v>
      </c>
      <c r="D330" t="s">
        <v>187</v>
      </c>
      <c r="E330">
        <v>0</v>
      </c>
      <c r="F330" s="16">
        <v>45323</v>
      </c>
      <c r="G330" t="s">
        <v>1861</v>
      </c>
      <c r="H330" s="17">
        <v>0.83680555555555558</v>
      </c>
      <c r="J330">
        <v>6852</v>
      </c>
      <c r="K330">
        <v>692</v>
      </c>
      <c r="L330">
        <v>68</v>
      </c>
      <c r="M330">
        <v>36</v>
      </c>
      <c r="N330">
        <v>21</v>
      </c>
      <c r="O330">
        <v>7</v>
      </c>
      <c r="P330">
        <v>817</v>
      </c>
      <c r="Q330" s="18">
        <v>0.119235259778167</v>
      </c>
      <c r="R330">
        <v>20</v>
      </c>
    </row>
    <row r="331" spans="1:18" x14ac:dyDescent="0.3">
      <c r="A331" t="s">
        <v>2945</v>
      </c>
      <c r="B331" t="s">
        <v>931</v>
      </c>
      <c r="C331" t="s">
        <v>932</v>
      </c>
      <c r="D331" t="s">
        <v>187</v>
      </c>
      <c r="E331">
        <v>0</v>
      </c>
      <c r="F331" s="16">
        <v>45323</v>
      </c>
      <c r="G331" t="s">
        <v>1861</v>
      </c>
      <c r="H331" s="17">
        <v>0.75624999999999998</v>
      </c>
      <c r="J331">
        <v>5121</v>
      </c>
      <c r="K331">
        <v>202</v>
      </c>
      <c r="L331">
        <v>15</v>
      </c>
      <c r="M331">
        <v>3</v>
      </c>
      <c r="N331">
        <v>6</v>
      </c>
      <c r="O331">
        <v>1</v>
      </c>
      <c r="P331">
        <v>226</v>
      </c>
      <c r="Q331" s="18">
        <v>4.4132005467682103E-2</v>
      </c>
      <c r="R331">
        <v>18</v>
      </c>
    </row>
    <row r="332" spans="1:18" x14ac:dyDescent="0.3">
      <c r="A332" t="s">
        <v>3039</v>
      </c>
      <c r="B332" t="s">
        <v>925</v>
      </c>
      <c r="C332" t="s">
        <v>926</v>
      </c>
      <c r="D332" t="s">
        <v>187</v>
      </c>
      <c r="E332">
        <v>0</v>
      </c>
      <c r="F332" s="16">
        <v>45324</v>
      </c>
      <c r="G332" t="s">
        <v>1860</v>
      </c>
      <c r="H332" s="17">
        <v>0.65069444444444446</v>
      </c>
      <c r="J332">
        <v>3400</v>
      </c>
      <c r="K332">
        <v>260</v>
      </c>
      <c r="L332">
        <v>13</v>
      </c>
      <c r="M332">
        <v>15</v>
      </c>
      <c r="N332">
        <v>7</v>
      </c>
      <c r="P332">
        <v>295</v>
      </c>
      <c r="Q332" s="18">
        <v>8.6764705882352897E-2</v>
      </c>
      <c r="R332">
        <v>15</v>
      </c>
    </row>
    <row r="333" spans="1:18" x14ac:dyDescent="0.3">
      <c r="A333" t="s">
        <v>3065</v>
      </c>
      <c r="B333" t="s">
        <v>927</v>
      </c>
      <c r="C333" t="s">
        <v>928</v>
      </c>
      <c r="D333" t="s">
        <v>188</v>
      </c>
      <c r="E333">
        <v>0</v>
      </c>
      <c r="F333" s="16">
        <v>45324</v>
      </c>
      <c r="G333" t="s">
        <v>1860</v>
      </c>
      <c r="H333" s="17">
        <v>0.4826388888888889</v>
      </c>
      <c r="J333">
        <v>3058</v>
      </c>
      <c r="K333">
        <v>108</v>
      </c>
      <c r="L333">
        <v>8</v>
      </c>
      <c r="M333">
        <v>24</v>
      </c>
      <c r="N333">
        <v>3</v>
      </c>
      <c r="P333">
        <v>143</v>
      </c>
      <c r="Q333" s="18">
        <v>4.6762589928057603E-2</v>
      </c>
      <c r="R333">
        <v>11</v>
      </c>
    </row>
    <row r="334" spans="1:18" x14ac:dyDescent="0.3">
      <c r="A334" t="s">
        <v>2910</v>
      </c>
      <c r="B334" t="s">
        <v>921</v>
      </c>
      <c r="C334" t="s">
        <v>922</v>
      </c>
      <c r="D334" t="s">
        <v>187</v>
      </c>
      <c r="E334">
        <v>0</v>
      </c>
      <c r="F334" s="16">
        <v>45327</v>
      </c>
      <c r="G334" t="s">
        <v>1858</v>
      </c>
      <c r="H334" s="17">
        <v>0.69513888888888886</v>
      </c>
      <c r="J334">
        <v>5694</v>
      </c>
      <c r="K334">
        <v>605</v>
      </c>
      <c r="L334">
        <v>88</v>
      </c>
      <c r="M334">
        <v>5</v>
      </c>
      <c r="N334">
        <v>24</v>
      </c>
      <c r="O334">
        <v>4</v>
      </c>
      <c r="P334">
        <v>722</v>
      </c>
      <c r="Q334" s="18">
        <v>0.126800140498771</v>
      </c>
      <c r="R334">
        <v>16</v>
      </c>
    </row>
    <row r="335" spans="1:18" x14ac:dyDescent="0.3">
      <c r="A335" t="s">
        <v>2980</v>
      </c>
      <c r="B335" t="s">
        <v>923</v>
      </c>
      <c r="C335" t="s">
        <v>924</v>
      </c>
      <c r="D335" t="s">
        <v>187</v>
      </c>
      <c r="E335">
        <v>0</v>
      </c>
      <c r="F335" s="16">
        <v>45327</v>
      </c>
      <c r="G335" t="s">
        <v>1858</v>
      </c>
      <c r="H335" s="17">
        <v>0.33333333333333331</v>
      </c>
      <c r="J335">
        <v>4267</v>
      </c>
      <c r="K335">
        <v>222</v>
      </c>
      <c r="L335">
        <v>29</v>
      </c>
      <c r="M335">
        <v>2</v>
      </c>
      <c r="N335">
        <v>5</v>
      </c>
      <c r="P335">
        <v>258</v>
      </c>
      <c r="Q335" s="18">
        <v>6.0464026247949401E-2</v>
      </c>
      <c r="R335">
        <v>8</v>
      </c>
    </row>
    <row r="336" spans="1:18" x14ac:dyDescent="0.3">
      <c r="A336" t="s">
        <v>3056</v>
      </c>
      <c r="B336" t="s">
        <v>917</v>
      </c>
      <c r="C336" t="s">
        <v>918</v>
      </c>
      <c r="D336" t="s">
        <v>188</v>
      </c>
      <c r="E336">
        <v>0</v>
      </c>
      <c r="F336" s="16">
        <v>45328</v>
      </c>
      <c r="G336" t="s">
        <v>1863</v>
      </c>
      <c r="H336" s="17">
        <v>0.8125</v>
      </c>
      <c r="J336">
        <v>3131</v>
      </c>
      <c r="K336">
        <v>361</v>
      </c>
      <c r="L336">
        <v>25</v>
      </c>
      <c r="M336">
        <v>1</v>
      </c>
      <c r="N336">
        <v>6</v>
      </c>
      <c r="O336">
        <v>4</v>
      </c>
      <c r="P336">
        <v>393</v>
      </c>
      <c r="Q336" s="18">
        <v>0.12551900351325501</v>
      </c>
      <c r="R336">
        <v>19</v>
      </c>
    </row>
    <row r="337" spans="1:18" x14ac:dyDescent="0.3">
      <c r="A337" t="s">
        <v>3174</v>
      </c>
      <c r="B337" t="s">
        <v>919</v>
      </c>
      <c r="C337" t="s">
        <v>920</v>
      </c>
      <c r="D337" t="s">
        <v>187</v>
      </c>
      <c r="E337">
        <v>0</v>
      </c>
      <c r="F337" s="16">
        <v>45328</v>
      </c>
      <c r="G337" t="s">
        <v>1863</v>
      </c>
      <c r="H337" s="17">
        <v>0.38750000000000001</v>
      </c>
      <c r="J337">
        <v>2030</v>
      </c>
      <c r="K337">
        <v>151</v>
      </c>
      <c r="L337">
        <v>6</v>
      </c>
      <c r="M337">
        <v>3</v>
      </c>
      <c r="N337">
        <v>4</v>
      </c>
      <c r="P337">
        <v>164</v>
      </c>
      <c r="Q337" s="18">
        <v>8.0788177339901499E-2</v>
      </c>
      <c r="R337">
        <v>9</v>
      </c>
    </row>
    <row r="338" spans="1:18" x14ac:dyDescent="0.3">
      <c r="A338" t="s">
        <v>2841</v>
      </c>
      <c r="B338" t="s">
        <v>915</v>
      </c>
      <c r="C338" t="s">
        <v>916</v>
      </c>
      <c r="D338" t="s">
        <v>187</v>
      </c>
      <c r="E338">
        <v>0</v>
      </c>
      <c r="F338" s="16">
        <v>45329</v>
      </c>
      <c r="G338" t="s">
        <v>1862</v>
      </c>
      <c r="H338" s="17">
        <v>0.39930555555555558</v>
      </c>
      <c r="J338">
        <v>7576</v>
      </c>
      <c r="K338">
        <v>438</v>
      </c>
      <c r="L338">
        <v>227</v>
      </c>
      <c r="M338">
        <v>53</v>
      </c>
      <c r="N338">
        <v>55</v>
      </c>
      <c r="O338">
        <v>10</v>
      </c>
      <c r="P338">
        <v>773</v>
      </c>
      <c r="Q338" s="18">
        <v>0.102032734952482</v>
      </c>
      <c r="R338">
        <v>9</v>
      </c>
    </row>
    <row r="339" spans="1:18" x14ac:dyDescent="0.3">
      <c r="A339" t="s">
        <v>2860</v>
      </c>
      <c r="B339" t="s">
        <v>911</v>
      </c>
      <c r="C339" t="s">
        <v>912</v>
      </c>
      <c r="D339" t="s">
        <v>187</v>
      </c>
      <c r="E339">
        <v>0</v>
      </c>
      <c r="F339" s="16">
        <v>45330</v>
      </c>
      <c r="G339" t="s">
        <v>1861</v>
      </c>
      <c r="H339" s="17">
        <v>0.73263888888888884</v>
      </c>
      <c r="J339">
        <v>6919</v>
      </c>
      <c r="K339">
        <v>430</v>
      </c>
      <c r="L339">
        <v>187</v>
      </c>
      <c r="M339">
        <v>57</v>
      </c>
      <c r="N339">
        <v>12</v>
      </c>
      <c r="O339">
        <v>1</v>
      </c>
      <c r="P339">
        <v>686</v>
      </c>
      <c r="Q339" s="18">
        <v>9.9147275617863795E-2</v>
      </c>
      <c r="R339">
        <v>17</v>
      </c>
    </row>
    <row r="340" spans="1:18" x14ac:dyDescent="0.3">
      <c r="A340" t="s">
        <v>3046</v>
      </c>
      <c r="B340" t="s">
        <v>913</v>
      </c>
      <c r="C340" t="s">
        <v>914</v>
      </c>
      <c r="D340" t="s">
        <v>187</v>
      </c>
      <c r="E340">
        <v>0</v>
      </c>
      <c r="F340" s="16">
        <v>45330</v>
      </c>
      <c r="G340" t="s">
        <v>1861</v>
      </c>
      <c r="H340" s="17">
        <v>0.41805555555555557</v>
      </c>
      <c r="J340">
        <v>3309</v>
      </c>
      <c r="K340">
        <v>429</v>
      </c>
      <c r="L340">
        <v>21</v>
      </c>
      <c r="M340">
        <v>4</v>
      </c>
      <c r="N340">
        <v>8</v>
      </c>
      <c r="O340">
        <v>2</v>
      </c>
      <c r="P340">
        <v>462</v>
      </c>
      <c r="Q340" s="18">
        <v>0.13961922030825</v>
      </c>
      <c r="R340">
        <v>10</v>
      </c>
    </row>
    <row r="341" spans="1:18" x14ac:dyDescent="0.3">
      <c r="A341" t="s">
        <v>3152</v>
      </c>
      <c r="B341" t="s">
        <v>909</v>
      </c>
      <c r="C341" t="s">
        <v>910</v>
      </c>
      <c r="D341" t="s">
        <v>187</v>
      </c>
      <c r="E341">
        <v>0</v>
      </c>
      <c r="F341" s="16">
        <v>45331</v>
      </c>
      <c r="G341" t="s">
        <v>1860</v>
      </c>
      <c r="H341" s="17">
        <v>0.49027777777777776</v>
      </c>
      <c r="J341">
        <v>2228</v>
      </c>
      <c r="K341">
        <v>131</v>
      </c>
      <c r="L341">
        <v>5</v>
      </c>
      <c r="M341">
        <v>0</v>
      </c>
      <c r="N341">
        <v>3</v>
      </c>
      <c r="P341">
        <v>139</v>
      </c>
      <c r="Q341" s="18">
        <v>6.2387791741472201E-2</v>
      </c>
      <c r="R341">
        <v>11</v>
      </c>
    </row>
    <row r="342" spans="1:18" x14ac:dyDescent="0.3">
      <c r="A342" t="s">
        <v>3196</v>
      </c>
      <c r="B342" t="s">
        <v>907</v>
      </c>
      <c r="C342" t="s">
        <v>908</v>
      </c>
      <c r="D342" t="s">
        <v>187</v>
      </c>
      <c r="E342">
        <v>0</v>
      </c>
      <c r="F342" s="16">
        <v>45336</v>
      </c>
      <c r="G342" t="s">
        <v>1862</v>
      </c>
      <c r="H342" s="17">
        <v>0.42638888888888887</v>
      </c>
      <c r="J342">
        <v>1835</v>
      </c>
      <c r="K342">
        <v>36</v>
      </c>
      <c r="L342">
        <v>2</v>
      </c>
      <c r="M342">
        <v>0</v>
      </c>
      <c r="N342">
        <v>2</v>
      </c>
      <c r="P342">
        <v>40</v>
      </c>
      <c r="Q342" s="18">
        <v>2.17983651226158E-2</v>
      </c>
      <c r="R342">
        <v>10</v>
      </c>
    </row>
    <row r="343" spans="1:18" x14ac:dyDescent="0.3">
      <c r="A343" t="s">
        <v>3231</v>
      </c>
      <c r="B343" t="s">
        <v>905</v>
      </c>
      <c r="C343" t="s">
        <v>906</v>
      </c>
      <c r="D343" t="s">
        <v>187</v>
      </c>
      <c r="E343">
        <v>0</v>
      </c>
      <c r="F343" s="16">
        <v>45336</v>
      </c>
      <c r="G343" t="s">
        <v>1862</v>
      </c>
      <c r="H343" s="17">
        <v>0.78888888888888886</v>
      </c>
      <c r="J343">
        <v>1597</v>
      </c>
      <c r="K343">
        <v>99</v>
      </c>
      <c r="L343">
        <v>5</v>
      </c>
      <c r="M343">
        <v>0</v>
      </c>
      <c r="N343">
        <v>3</v>
      </c>
      <c r="O343">
        <v>1</v>
      </c>
      <c r="P343">
        <v>107</v>
      </c>
      <c r="Q343" s="18">
        <v>6.70006261740764E-2</v>
      </c>
      <c r="R343">
        <v>18</v>
      </c>
    </row>
    <row r="344" spans="1:18" x14ac:dyDescent="0.3">
      <c r="A344" t="s">
        <v>2857</v>
      </c>
      <c r="B344" t="s">
        <v>903</v>
      </c>
      <c r="C344" t="s">
        <v>904</v>
      </c>
      <c r="D344" t="s">
        <v>187</v>
      </c>
      <c r="E344">
        <v>0</v>
      </c>
      <c r="F344" s="16">
        <v>45337</v>
      </c>
      <c r="G344" t="s">
        <v>1861</v>
      </c>
      <c r="H344" s="17">
        <v>0.33958333333333335</v>
      </c>
      <c r="J344">
        <v>7038</v>
      </c>
      <c r="K344">
        <v>414</v>
      </c>
      <c r="L344">
        <v>10</v>
      </c>
      <c r="M344">
        <v>49</v>
      </c>
      <c r="N344">
        <v>11</v>
      </c>
      <c r="P344">
        <v>484</v>
      </c>
      <c r="Q344" s="18">
        <v>6.8769536800227293E-2</v>
      </c>
      <c r="R344">
        <v>8</v>
      </c>
    </row>
    <row r="345" spans="1:18" x14ac:dyDescent="0.3">
      <c r="A345" t="s">
        <v>3145</v>
      </c>
      <c r="B345" t="s">
        <v>901</v>
      </c>
      <c r="C345" t="s">
        <v>902</v>
      </c>
      <c r="D345" t="s">
        <v>187</v>
      </c>
      <c r="E345">
        <v>0</v>
      </c>
      <c r="F345" s="16">
        <v>45337</v>
      </c>
      <c r="G345" t="s">
        <v>1861</v>
      </c>
      <c r="H345" s="17">
        <v>0.77222222222222225</v>
      </c>
      <c r="J345">
        <v>2301</v>
      </c>
      <c r="K345">
        <v>215</v>
      </c>
      <c r="L345">
        <v>8</v>
      </c>
      <c r="M345">
        <v>4</v>
      </c>
      <c r="N345">
        <v>1</v>
      </c>
      <c r="P345">
        <v>228</v>
      </c>
      <c r="Q345" s="18">
        <v>9.90873533246414E-2</v>
      </c>
      <c r="R345">
        <v>18</v>
      </c>
    </row>
    <row r="346" spans="1:18" x14ac:dyDescent="0.3">
      <c r="A346" t="s">
        <v>2868</v>
      </c>
      <c r="B346" t="s">
        <v>897</v>
      </c>
      <c r="C346" t="s">
        <v>898</v>
      </c>
      <c r="D346" t="s">
        <v>187</v>
      </c>
      <c r="E346">
        <v>0</v>
      </c>
      <c r="F346" s="16">
        <v>45338</v>
      </c>
      <c r="G346" t="s">
        <v>1860</v>
      </c>
      <c r="H346" s="17">
        <v>0.78541666666666665</v>
      </c>
      <c r="J346">
        <v>6683</v>
      </c>
      <c r="K346">
        <v>373</v>
      </c>
      <c r="L346">
        <v>100</v>
      </c>
      <c r="M346">
        <v>58</v>
      </c>
      <c r="N346">
        <v>12</v>
      </c>
      <c r="O346">
        <v>4</v>
      </c>
      <c r="P346">
        <v>543</v>
      </c>
      <c r="Q346" s="18">
        <v>8.1250935208738606E-2</v>
      </c>
      <c r="R346">
        <v>18</v>
      </c>
    </row>
    <row r="347" spans="1:18" x14ac:dyDescent="0.3">
      <c r="A347" t="s">
        <v>2940</v>
      </c>
      <c r="B347" t="s">
        <v>899</v>
      </c>
      <c r="C347" t="s">
        <v>900</v>
      </c>
      <c r="D347" t="s">
        <v>187</v>
      </c>
      <c r="E347">
        <v>0</v>
      </c>
      <c r="F347" s="16">
        <v>45338</v>
      </c>
      <c r="G347" t="s">
        <v>1860</v>
      </c>
      <c r="H347" s="17">
        <v>0.38124999999999998</v>
      </c>
      <c r="J347">
        <v>5166</v>
      </c>
      <c r="K347">
        <v>385</v>
      </c>
      <c r="L347">
        <v>56</v>
      </c>
      <c r="M347">
        <v>13</v>
      </c>
      <c r="N347">
        <v>11</v>
      </c>
      <c r="O347">
        <v>2</v>
      </c>
      <c r="P347">
        <v>465</v>
      </c>
      <c r="Q347" s="18">
        <v>9.00116144018583E-2</v>
      </c>
      <c r="R347">
        <v>9</v>
      </c>
    </row>
    <row r="348" spans="1:18" x14ac:dyDescent="0.3">
      <c r="A348" t="s">
        <v>2991</v>
      </c>
      <c r="B348" t="s">
        <v>895</v>
      </c>
      <c r="C348" t="s">
        <v>896</v>
      </c>
      <c r="D348" t="s">
        <v>187</v>
      </c>
      <c r="E348">
        <v>0</v>
      </c>
      <c r="F348" s="16">
        <v>45341</v>
      </c>
      <c r="G348" t="s">
        <v>1858</v>
      </c>
      <c r="H348" s="17">
        <v>0.31458333333333333</v>
      </c>
      <c r="J348">
        <v>4120</v>
      </c>
      <c r="K348">
        <v>663</v>
      </c>
      <c r="L348">
        <v>43</v>
      </c>
      <c r="M348">
        <v>6</v>
      </c>
      <c r="N348">
        <v>12</v>
      </c>
      <c r="O348">
        <v>2</v>
      </c>
      <c r="P348">
        <v>724</v>
      </c>
      <c r="Q348" s="18">
        <v>0.17572815533980601</v>
      </c>
      <c r="R348">
        <v>7</v>
      </c>
    </row>
    <row r="349" spans="1:18" x14ac:dyDescent="0.3">
      <c r="A349" t="s">
        <v>3139</v>
      </c>
      <c r="B349" t="s">
        <v>893</v>
      </c>
      <c r="C349" t="s">
        <v>894</v>
      </c>
      <c r="D349" t="s">
        <v>187</v>
      </c>
      <c r="E349">
        <v>0</v>
      </c>
      <c r="F349" s="16">
        <v>45341</v>
      </c>
      <c r="G349" t="s">
        <v>1858</v>
      </c>
      <c r="H349" s="17">
        <v>0.75694444444444442</v>
      </c>
      <c r="J349">
        <v>2325</v>
      </c>
      <c r="K349">
        <v>102</v>
      </c>
      <c r="L349">
        <v>21</v>
      </c>
      <c r="M349">
        <v>5</v>
      </c>
      <c r="N349">
        <v>3</v>
      </c>
      <c r="P349">
        <v>131</v>
      </c>
      <c r="Q349" s="18">
        <v>5.6344086021505403E-2</v>
      </c>
      <c r="R349">
        <v>18</v>
      </c>
    </row>
    <row r="350" spans="1:18" x14ac:dyDescent="0.3">
      <c r="A350" t="s">
        <v>2903</v>
      </c>
      <c r="B350" t="s">
        <v>889</v>
      </c>
      <c r="C350" t="s">
        <v>890</v>
      </c>
      <c r="D350" t="s">
        <v>187</v>
      </c>
      <c r="E350">
        <v>0</v>
      </c>
      <c r="F350" s="16">
        <v>45342</v>
      </c>
      <c r="G350" t="s">
        <v>1863</v>
      </c>
      <c r="H350" s="17">
        <v>0.46875</v>
      </c>
      <c r="J350">
        <v>5793</v>
      </c>
      <c r="K350">
        <v>359</v>
      </c>
      <c r="L350">
        <v>104</v>
      </c>
      <c r="M350">
        <v>33</v>
      </c>
      <c r="N350">
        <v>15</v>
      </c>
      <c r="O350">
        <v>8</v>
      </c>
      <c r="P350">
        <v>511</v>
      </c>
      <c r="Q350" s="18">
        <v>8.8209908510270996E-2</v>
      </c>
      <c r="R350">
        <v>11</v>
      </c>
    </row>
    <row r="351" spans="1:18" x14ac:dyDescent="0.3">
      <c r="A351" t="s">
        <v>2955</v>
      </c>
      <c r="B351" t="s">
        <v>891</v>
      </c>
      <c r="C351" t="s">
        <v>892</v>
      </c>
      <c r="D351" t="s">
        <v>188</v>
      </c>
      <c r="E351">
        <v>0</v>
      </c>
      <c r="F351" s="16">
        <v>45342</v>
      </c>
      <c r="G351" t="s">
        <v>1863</v>
      </c>
      <c r="H351" s="17">
        <v>0.39097222222222222</v>
      </c>
      <c r="J351">
        <v>4795</v>
      </c>
      <c r="K351">
        <v>552</v>
      </c>
      <c r="L351">
        <v>222</v>
      </c>
      <c r="M351">
        <v>17</v>
      </c>
      <c r="N351">
        <v>20</v>
      </c>
      <c r="O351">
        <v>16</v>
      </c>
      <c r="P351">
        <v>811</v>
      </c>
      <c r="Q351" s="18">
        <v>0.16913451511991701</v>
      </c>
      <c r="R351">
        <v>9</v>
      </c>
    </row>
    <row r="352" spans="1:18" x14ac:dyDescent="0.3">
      <c r="A352" t="s">
        <v>3169</v>
      </c>
      <c r="B352" t="s">
        <v>887</v>
      </c>
      <c r="C352" t="s">
        <v>888</v>
      </c>
      <c r="D352" t="s">
        <v>188</v>
      </c>
      <c r="E352">
        <v>0</v>
      </c>
      <c r="F352" s="16">
        <v>45342</v>
      </c>
      <c r="G352" t="s">
        <v>1863</v>
      </c>
      <c r="H352" s="17">
        <v>0.6333333333333333</v>
      </c>
      <c r="J352">
        <v>2060</v>
      </c>
      <c r="K352">
        <v>117</v>
      </c>
      <c r="L352">
        <v>14</v>
      </c>
      <c r="M352">
        <v>2</v>
      </c>
      <c r="N352">
        <v>8</v>
      </c>
      <c r="O352">
        <v>1</v>
      </c>
      <c r="P352">
        <v>141</v>
      </c>
      <c r="Q352" s="18">
        <v>6.8446601941747606E-2</v>
      </c>
      <c r="R352">
        <v>15</v>
      </c>
    </row>
    <row r="353" spans="1:18" x14ac:dyDescent="0.3">
      <c r="A353" t="s">
        <v>2952</v>
      </c>
      <c r="B353" t="s">
        <v>885</v>
      </c>
      <c r="C353" t="s">
        <v>886</v>
      </c>
      <c r="D353" t="s">
        <v>187</v>
      </c>
      <c r="E353">
        <v>0</v>
      </c>
      <c r="F353" s="16">
        <v>45343</v>
      </c>
      <c r="G353" t="s">
        <v>1862</v>
      </c>
      <c r="H353" s="17">
        <v>0.31180555555555556</v>
      </c>
      <c r="J353">
        <v>4827</v>
      </c>
      <c r="K353">
        <v>383</v>
      </c>
      <c r="L353">
        <v>89</v>
      </c>
      <c r="M353">
        <v>18</v>
      </c>
      <c r="N353">
        <v>14</v>
      </c>
      <c r="O353">
        <v>6</v>
      </c>
      <c r="P353">
        <v>504</v>
      </c>
      <c r="Q353" s="18">
        <v>0.104412678682411</v>
      </c>
      <c r="R353">
        <v>7</v>
      </c>
    </row>
    <row r="354" spans="1:18" x14ac:dyDescent="0.3">
      <c r="A354" t="s">
        <v>3069</v>
      </c>
      <c r="B354" t="s">
        <v>883</v>
      </c>
      <c r="C354" t="s">
        <v>884</v>
      </c>
      <c r="D354" t="s">
        <v>187</v>
      </c>
      <c r="E354">
        <v>0</v>
      </c>
      <c r="F354" s="16">
        <v>45343</v>
      </c>
      <c r="G354" t="s">
        <v>1862</v>
      </c>
      <c r="H354" s="17">
        <v>0.75277777777777777</v>
      </c>
      <c r="J354">
        <v>3045</v>
      </c>
      <c r="K354">
        <v>131</v>
      </c>
      <c r="L354">
        <v>14</v>
      </c>
      <c r="M354">
        <v>1</v>
      </c>
      <c r="N354">
        <v>19</v>
      </c>
      <c r="O354">
        <v>9</v>
      </c>
      <c r="P354">
        <v>165</v>
      </c>
      <c r="Q354" s="18">
        <v>5.4187192118226597E-2</v>
      </c>
      <c r="R354">
        <v>18</v>
      </c>
    </row>
    <row r="355" spans="1:18" x14ac:dyDescent="0.3">
      <c r="A355" t="s">
        <v>2960</v>
      </c>
      <c r="B355" t="s">
        <v>881</v>
      </c>
      <c r="C355" t="s">
        <v>882</v>
      </c>
      <c r="D355" t="s">
        <v>188</v>
      </c>
      <c r="E355">
        <v>0</v>
      </c>
      <c r="F355" s="16">
        <v>45344</v>
      </c>
      <c r="G355" t="s">
        <v>1861</v>
      </c>
      <c r="H355" s="17">
        <v>0.42499999999999999</v>
      </c>
      <c r="J355">
        <v>4684</v>
      </c>
      <c r="K355">
        <v>271</v>
      </c>
      <c r="L355">
        <v>77</v>
      </c>
      <c r="M355">
        <v>5</v>
      </c>
      <c r="N355">
        <v>31</v>
      </c>
      <c r="O355">
        <v>5</v>
      </c>
      <c r="P355">
        <v>384</v>
      </c>
      <c r="Q355" s="18">
        <v>8.1981212638770298E-2</v>
      </c>
      <c r="R355">
        <v>10</v>
      </c>
    </row>
    <row r="356" spans="1:18" x14ac:dyDescent="0.3">
      <c r="A356" t="s">
        <v>3081</v>
      </c>
      <c r="B356" t="s">
        <v>877</v>
      </c>
      <c r="C356" t="s">
        <v>878</v>
      </c>
      <c r="D356" t="s">
        <v>188</v>
      </c>
      <c r="E356">
        <v>0</v>
      </c>
      <c r="F356" s="16">
        <v>45344</v>
      </c>
      <c r="G356" t="s">
        <v>1861</v>
      </c>
      <c r="H356" s="17">
        <v>0.80277777777777781</v>
      </c>
      <c r="J356">
        <v>2937</v>
      </c>
      <c r="K356">
        <v>397</v>
      </c>
      <c r="L356">
        <v>39</v>
      </c>
      <c r="M356">
        <v>4</v>
      </c>
      <c r="N356">
        <v>12</v>
      </c>
      <c r="O356">
        <v>1</v>
      </c>
      <c r="P356">
        <v>452</v>
      </c>
      <c r="Q356" s="18">
        <v>0.153898535921008</v>
      </c>
      <c r="R356">
        <v>19</v>
      </c>
    </row>
    <row r="357" spans="1:18" x14ac:dyDescent="0.3">
      <c r="A357" t="s">
        <v>3128</v>
      </c>
      <c r="B357" t="s">
        <v>879</v>
      </c>
      <c r="C357" t="s">
        <v>880</v>
      </c>
      <c r="D357" t="s">
        <v>187</v>
      </c>
      <c r="E357">
        <v>0</v>
      </c>
      <c r="F357" s="16">
        <v>45344</v>
      </c>
      <c r="G357" t="s">
        <v>1861</v>
      </c>
      <c r="H357" s="17">
        <v>0.4513888888888889</v>
      </c>
      <c r="J357">
        <v>2467</v>
      </c>
      <c r="K357">
        <v>92</v>
      </c>
      <c r="L357">
        <v>27</v>
      </c>
      <c r="M357">
        <v>6</v>
      </c>
      <c r="N357">
        <v>3</v>
      </c>
      <c r="O357">
        <v>1</v>
      </c>
      <c r="P357">
        <v>128</v>
      </c>
      <c r="Q357" s="18">
        <v>5.1884880421564597E-2</v>
      </c>
      <c r="R357">
        <v>10</v>
      </c>
    </row>
    <row r="358" spans="1:18" x14ac:dyDescent="0.3">
      <c r="A358" t="s">
        <v>3093</v>
      </c>
      <c r="B358" t="s">
        <v>873</v>
      </c>
      <c r="C358" t="s">
        <v>874</v>
      </c>
      <c r="D358" t="s">
        <v>187</v>
      </c>
      <c r="E358">
        <v>0</v>
      </c>
      <c r="F358" s="16">
        <v>45345</v>
      </c>
      <c r="G358" t="s">
        <v>1860</v>
      </c>
      <c r="H358" s="17">
        <v>0.61319444444444449</v>
      </c>
      <c r="J358">
        <v>2823</v>
      </c>
      <c r="K358">
        <v>93</v>
      </c>
      <c r="L358">
        <v>24</v>
      </c>
      <c r="M358">
        <v>0</v>
      </c>
      <c r="N358">
        <v>0</v>
      </c>
      <c r="P358">
        <v>117</v>
      </c>
      <c r="Q358" s="18">
        <v>4.1445270988310301E-2</v>
      </c>
      <c r="R358">
        <v>14</v>
      </c>
    </row>
    <row r="359" spans="1:18" x14ac:dyDescent="0.3">
      <c r="A359" t="s">
        <v>3185</v>
      </c>
      <c r="B359" t="s">
        <v>875</v>
      </c>
      <c r="C359" t="s">
        <v>876</v>
      </c>
      <c r="D359" t="s">
        <v>187</v>
      </c>
      <c r="E359">
        <v>0</v>
      </c>
      <c r="F359" s="16">
        <v>45345</v>
      </c>
      <c r="G359" t="s">
        <v>1860</v>
      </c>
      <c r="H359" s="17">
        <v>0.38680555555555557</v>
      </c>
      <c r="J359">
        <v>1923</v>
      </c>
      <c r="K359">
        <v>111</v>
      </c>
      <c r="L359">
        <v>1</v>
      </c>
      <c r="M359">
        <v>0</v>
      </c>
      <c r="N359">
        <v>2</v>
      </c>
      <c r="P359">
        <v>114</v>
      </c>
      <c r="Q359" s="18">
        <v>5.9282371294851803E-2</v>
      </c>
      <c r="R359">
        <v>9</v>
      </c>
    </row>
    <row r="360" spans="1:18" x14ac:dyDescent="0.3">
      <c r="A360" t="s">
        <v>3058</v>
      </c>
      <c r="B360" t="s">
        <v>871</v>
      </c>
      <c r="C360" t="s">
        <v>872</v>
      </c>
      <c r="D360" t="s">
        <v>188</v>
      </c>
      <c r="E360">
        <v>0</v>
      </c>
      <c r="F360" s="16">
        <v>45348</v>
      </c>
      <c r="G360" t="s">
        <v>1858</v>
      </c>
      <c r="H360" s="17">
        <v>0.80555555555555558</v>
      </c>
      <c r="J360">
        <v>3117</v>
      </c>
      <c r="K360">
        <v>216</v>
      </c>
      <c r="L360">
        <v>16</v>
      </c>
      <c r="M360">
        <v>0</v>
      </c>
      <c r="N360">
        <v>7</v>
      </c>
      <c r="P360">
        <v>239</v>
      </c>
      <c r="Q360" s="18">
        <v>7.6676291305742703E-2</v>
      </c>
      <c r="R360">
        <v>19</v>
      </c>
    </row>
    <row r="361" spans="1:18" x14ac:dyDescent="0.3">
      <c r="A361" t="s">
        <v>3259</v>
      </c>
      <c r="B361" t="s">
        <v>869</v>
      </c>
      <c r="C361" t="s">
        <v>870</v>
      </c>
      <c r="D361" t="s">
        <v>188</v>
      </c>
      <c r="E361">
        <v>0</v>
      </c>
      <c r="F361" s="16">
        <v>45349</v>
      </c>
      <c r="G361" t="s">
        <v>1863</v>
      </c>
      <c r="H361" s="17">
        <v>0.31458333333333333</v>
      </c>
      <c r="J361">
        <v>1307</v>
      </c>
      <c r="K361">
        <v>165</v>
      </c>
      <c r="L361">
        <v>2</v>
      </c>
      <c r="M361">
        <v>3</v>
      </c>
      <c r="N361">
        <v>1</v>
      </c>
      <c r="O361">
        <v>1</v>
      </c>
      <c r="P361">
        <v>171</v>
      </c>
      <c r="Q361" s="18">
        <v>0.130833970925784</v>
      </c>
      <c r="R361">
        <v>7</v>
      </c>
    </row>
    <row r="362" spans="1:18" x14ac:dyDescent="0.3">
      <c r="A362" t="s">
        <v>2956</v>
      </c>
      <c r="B362" t="s">
        <v>865</v>
      </c>
      <c r="C362" t="s">
        <v>866</v>
      </c>
      <c r="D362" t="s">
        <v>187</v>
      </c>
      <c r="E362">
        <v>0</v>
      </c>
      <c r="F362" s="16">
        <v>45350</v>
      </c>
      <c r="G362" t="s">
        <v>1862</v>
      </c>
      <c r="H362" s="17">
        <v>0.79166666666666663</v>
      </c>
      <c r="J362">
        <v>4785</v>
      </c>
      <c r="K362">
        <v>253</v>
      </c>
      <c r="L362">
        <v>43</v>
      </c>
      <c r="M362">
        <v>27</v>
      </c>
      <c r="N362">
        <v>11</v>
      </c>
      <c r="O362">
        <v>1</v>
      </c>
      <c r="P362">
        <v>334</v>
      </c>
      <c r="Q362" s="18">
        <v>6.9801462904911196E-2</v>
      </c>
      <c r="R362">
        <v>19</v>
      </c>
    </row>
    <row r="363" spans="1:18" x14ac:dyDescent="0.3">
      <c r="A363" t="s">
        <v>3103</v>
      </c>
      <c r="B363" t="s">
        <v>867</v>
      </c>
      <c r="C363" t="s">
        <v>868</v>
      </c>
      <c r="D363" t="s">
        <v>187</v>
      </c>
      <c r="E363">
        <v>0</v>
      </c>
      <c r="F363" s="16">
        <v>45350</v>
      </c>
      <c r="G363" t="s">
        <v>1862</v>
      </c>
      <c r="H363" s="17">
        <v>0.37361111111111112</v>
      </c>
      <c r="J363">
        <v>2753</v>
      </c>
      <c r="K363">
        <v>252</v>
      </c>
      <c r="L363">
        <v>55</v>
      </c>
      <c r="M363">
        <v>1</v>
      </c>
      <c r="N363">
        <v>11</v>
      </c>
      <c r="O363">
        <v>1</v>
      </c>
      <c r="P363">
        <v>319</v>
      </c>
      <c r="Q363" s="18">
        <v>0.115873592444606</v>
      </c>
      <c r="R363">
        <v>8</v>
      </c>
    </row>
    <row r="364" spans="1:18" x14ac:dyDescent="0.3">
      <c r="A364" t="s">
        <v>3079</v>
      </c>
      <c r="B364" t="s">
        <v>863</v>
      </c>
      <c r="C364" t="s">
        <v>864</v>
      </c>
      <c r="D364" t="s">
        <v>187</v>
      </c>
      <c r="E364">
        <v>0</v>
      </c>
      <c r="F364" s="16">
        <v>45351</v>
      </c>
      <c r="G364" t="s">
        <v>1861</v>
      </c>
      <c r="H364" s="17">
        <v>0.31527777777777777</v>
      </c>
      <c r="J364">
        <v>2950</v>
      </c>
      <c r="K364">
        <v>212</v>
      </c>
      <c r="L364">
        <v>37</v>
      </c>
      <c r="M364">
        <v>1</v>
      </c>
      <c r="N364">
        <v>14</v>
      </c>
      <c r="O364">
        <v>1</v>
      </c>
      <c r="P364">
        <v>264</v>
      </c>
      <c r="Q364" s="18">
        <v>8.9491525423728804E-2</v>
      </c>
      <c r="R364">
        <v>7</v>
      </c>
    </row>
    <row r="365" spans="1:18" x14ac:dyDescent="0.3">
      <c r="A365" t="s">
        <v>3148</v>
      </c>
      <c r="B365" t="s">
        <v>861</v>
      </c>
      <c r="C365" t="s">
        <v>862</v>
      </c>
      <c r="D365" t="s">
        <v>187</v>
      </c>
      <c r="E365">
        <v>0</v>
      </c>
      <c r="F365" s="16">
        <v>45352</v>
      </c>
      <c r="G365" t="s">
        <v>1860</v>
      </c>
      <c r="H365" s="17">
        <v>0.78541666666666665</v>
      </c>
      <c r="J365">
        <v>2286</v>
      </c>
      <c r="K365">
        <v>115</v>
      </c>
      <c r="L365">
        <v>2</v>
      </c>
      <c r="M365">
        <v>0</v>
      </c>
      <c r="N365">
        <v>0</v>
      </c>
      <c r="P365">
        <v>117</v>
      </c>
      <c r="Q365" s="18">
        <v>5.1181102362204703E-2</v>
      </c>
      <c r="R365">
        <v>18</v>
      </c>
    </row>
    <row r="366" spans="1:18" x14ac:dyDescent="0.3">
      <c r="A366" t="s">
        <v>2908</v>
      </c>
      <c r="B366" t="s">
        <v>855</v>
      </c>
      <c r="C366" t="s">
        <v>856</v>
      </c>
      <c r="D366" t="s">
        <v>187</v>
      </c>
      <c r="E366">
        <v>0</v>
      </c>
      <c r="F366" s="16">
        <v>45355</v>
      </c>
      <c r="G366" t="s">
        <v>1858</v>
      </c>
      <c r="H366" s="17">
        <v>0.76041666666666663</v>
      </c>
      <c r="J366">
        <v>5709</v>
      </c>
      <c r="K366">
        <v>441</v>
      </c>
      <c r="L366">
        <v>61</v>
      </c>
      <c r="M366">
        <v>20</v>
      </c>
      <c r="N366">
        <v>18</v>
      </c>
      <c r="O366">
        <v>1</v>
      </c>
      <c r="P366">
        <v>540</v>
      </c>
      <c r="Q366" s="18">
        <v>9.4587493431424099E-2</v>
      </c>
      <c r="R366">
        <v>18</v>
      </c>
    </row>
    <row r="367" spans="1:18" x14ac:dyDescent="0.3">
      <c r="A367" t="s">
        <v>3197</v>
      </c>
      <c r="B367" t="s">
        <v>859</v>
      </c>
      <c r="C367" t="s">
        <v>860</v>
      </c>
      <c r="D367" t="s">
        <v>188</v>
      </c>
      <c r="E367">
        <v>0</v>
      </c>
      <c r="F367" s="16">
        <v>45355</v>
      </c>
      <c r="G367" t="s">
        <v>1858</v>
      </c>
      <c r="H367" s="17">
        <v>0.31736111111111109</v>
      </c>
      <c r="J367">
        <v>1825</v>
      </c>
      <c r="K367">
        <v>143</v>
      </c>
      <c r="L367">
        <v>16</v>
      </c>
      <c r="M367">
        <v>0</v>
      </c>
      <c r="N367">
        <v>0</v>
      </c>
      <c r="P367">
        <v>159</v>
      </c>
      <c r="Q367" s="18">
        <v>8.7123287671232896E-2</v>
      </c>
      <c r="R367">
        <v>7</v>
      </c>
    </row>
    <row r="368" spans="1:18" x14ac:dyDescent="0.3">
      <c r="A368" t="s">
        <v>3228</v>
      </c>
      <c r="B368" t="s">
        <v>857</v>
      </c>
      <c r="C368" t="s">
        <v>858</v>
      </c>
      <c r="D368" t="s">
        <v>187</v>
      </c>
      <c r="E368">
        <v>0</v>
      </c>
      <c r="F368" s="16">
        <v>45355</v>
      </c>
      <c r="G368" t="s">
        <v>1858</v>
      </c>
      <c r="H368" s="17">
        <v>0.40833333333333333</v>
      </c>
      <c r="J368">
        <v>1619</v>
      </c>
      <c r="K368">
        <v>91</v>
      </c>
      <c r="L368">
        <v>3</v>
      </c>
      <c r="M368">
        <v>3</v>
      </c>
      <c r="N368">
        <v>3</v>
      </c>
      <c r="P368">
        <v>100</v>
      </c>
      <c r="Q368" s="18">
        <v>6.1766522544780697E-2</v>
      </c>
      <c r="R368">
        <v>9</v>
      </c>
    </row>
    <row r="369" spans="1:18" x14ac:dyDescent="0.3">
      <c r="A369" t="s">
        <v>3096</v>
      </c>
      <c r="B369" t="s">
        <v>853</v>
      </c>
      <c r="C369" t="s">
        <v>854</v>
      </c>
      <c r="D369" t="s">
        <v>187</v>
      </c>
      <c r="E369">
        <v>0</v>
      </c>
      <c r="F369" s="16">
        <v>45356</v>
      </c>
      <c r="G369" t="s">
        <v>1863</v>
      </c>
      <c r="H369" s="17">
        <v>0.33888888888888891</v>
      </c>
      <c r="J369">
        <v>2796</v>
      </c>
      <c r="K369">
        <v>377</v>
      </c>
      <c r="L369">
        <v>35</v>
      </c>
      <c r="M369">
        <v>2</v>
      </c>
      <c r="N369">
        <v>4</v>
      </c>
      <c r="P369">
        <v>418</v>
      </c>
      <c r="Q369" s="18">
        <v>0.14949928469241799</v>
      </c>
      <c r="R369">
        <v>8</v>
      </c>
    </row>
    <row r="370" spans="1:18" x14ac:dyDescent="0.3">
      <c r="A370" t="s">
        <v>3120</v>
      </c>
      <c r="B370" t="s">
        <v>849</v>
      </c>
      <c r="C370" t="s">
        <v>850</v>
      </c>
      <c r="D370" t="s">
        <v>187</v>
      </c>
      <c r="E370">
        <v>0</v>
      </c>
      <c r="F370" s="16">
        <v>45357</v>
      </c>
      <c r="G370" t="s">
        <v>1862</v>
      </c>
      <c r="H370" s="17">
        <v>0.39097222222222222</v>
      </c>
      <c r="J370">
        <v>2536</v>
      </c>
      <c r="K370">
        <v>157</v>
      </c>
      <c r="L370">
        <v>4</v>
      </c>
      <c r="M370">
        <v>3</v>
      </c>
      <c r="N370">
        <v>1</v>
      </c>
      <c r="O370">
        <v>1</v>
      </c>
      <c r="P370">
        <v>165</v>
      </c>
      <c r="Q370" s="18">
        <v>6.5063091482649799E-2</v>
      </c>
      <c r="R370">
        <v>9</v>
      </c>
    </row>
    <row r="371" spans="1:18" x14ac:dyDescent="0.3">
      <c r="A371" t="s">
        <v>3300</v>
      </c>
      <c r="B371" t="s">
        <v>851</v>
      </c>
      <c r="C371" t="s">
        <v>852</v>
      </c>
      <c r="D371" t="s">
        <v>187</v>
      </c>
      <c r="E371">
        <v>0</v>
      </c>
      <c r="F371" s="16">
        <v>45357</v>
      </c>
      <c r="G371" t="s">
        <v>1862</v>
      </c>
      <c r="H371" s="17">
        <v>0.32777777777777778</v>
      </c>
      <c r="J371">
        <v>785</v>
      </c>
      <c r="K371">
        <v>29</v>
      </c>
      <c r="L371">
        <v>1</v>
      </c>
      <c r="M371">
        <v>0</v>
      </c>
      <c r="N371">
        <v>0</v>
      </c>
      <c r="P371">
        <v>30</v>
      </c>
      <c r="Q371" s="18">
        <v>3.8216560509554097E-2</v>
      </c>
      <c r="R371">
        <v>7</v>
      </c>
    </row>
    <row r="372" spans="1:18" x14ac:dyDescent="0.3">
      <c r="A372" t="s">
        <v>3246</v>
      </c>
      <c r="B372" t="s">
        <v>847</v>
      </c>
      <c r="C372" t="s">
        <v>848</v>
      </c>
      <c r="D372" t="s">
        <v>187</v>
      </c>
      <c r="E372">
        <v>0</v>
      </c>
      <c r="F372" s="16">
        <v>45358</v>
      </c>
      <c r="G372" t="s">
        <v>1861</v>
      </c>
      <c r="H372" s="17">
        <v>0.80347222222222225</v>
      </c>
      <c r="J372">
        <v>1422</v>
      </c>
      <c r="K372">
        <v>38</v>
      </c>
      <c r="L372">
        <v>6</v>
      </c>
      <c r="M372">
        <v>1</v>
      </c>
      <c r="N372">
        <v>0</v>
      </c>
      <c r="O372">
        <v>1</v>
      </c>
      <c r="P372">
        <v>45</v>
      </c>
      <c r="Q372" s="18">
        <v>3.1645569620253201E-2</v>
      </c>
      <c r="R372">
        <v>19</v>
      </c>
    </row>
    <row r="373" spans="1:18" x14ac:dyDescent="0.3">
      <c r="A373" t="s">
        <v>2984</v>
      </c>
      <c r="B373" t="s">
        <v>845</v>
      </c>
      <c r="C373" t="s">
        <v>846</v>
      </c>
      <c r="D373" t="s">
        <v>187</v>
      </c>
      <c r="E373">
        <v>0</v>
      </c>
      <c r="F373" s="16">
        <v>45360</v>
      </c>
      <c r="G373" t="s">
        <v>1859</v>
      </c>
      <c r="H373" s="17">
        <v>0.37916666666666665</v>
      </c>
      <c r="J373">
        <v>4173</v>
      </c>
      <c r="K373">
        <v>509</v>
      </c>
      <c r="L373">
        <v>28</v>
      </c>
      <c r="M373">
        <v>4</v>
      </c>
      <c r="N373">
        <v>38</v>
      </c>
      <c r="O373">
        <v>3</v>
      </c>
      <c r="P373">
        <v>579</v>
      </c>
      <c r="Q373" s="18">
        <v>0.138749101365924</v>
      </c>
      <c r="R373">
        <v>9</v>
      </c>
    </row>
    <row r="374" spans="1:18" x14ac:dyDescent="0.3">
      <c r="A374" t="s">
        <v>3201</v>
      </c>
      <c r="B374" t="s">
        <v>843</v>
      </c>
      <c r="C374" t="s">
        <v>844</v>
      </c>
      <c r="D374" t="s">
        <v>187</v>
      </c>
      <c r="E374">
        <v>0</v>
      </c>
      <c r="F374" s="16">
        <v>45363</v>
      </c>
      <c r="G374" t="s">
        <v>1863</v>
      </c>
      <c r="H374" s="17">
        <v>0.35902777777777778</v>
      </c>
      <c r="J374">
        <v>1811</v>
      </c>
      <c r="K374">
        <v>58</v>
      </c>
      <c r="L374">
        <v>6</v>
      </c>
      <c r="M374">
        <v>0</v>
      </c>
      <c r="N374">
        <v>1</v>
      </c>
      <c r="O374">
        <v>3</v>
      </c>
      <c r="P374">
        <v>65</v>
      </c>
      <c r="Q374" s="18">
        <v>3.5891772501380502E-2</v>
      </c>
      <c r="R374">
        <v>8</v>
      </c>
    </row>
    <row r="375" spans="1:18" x14ac:dyDescent="0.3">
      <c r="A375" t="s">
        <v>3061</v>
      </c>
      <c r="B375" t="s">
        <v>841</v>
      </c>
      <c r="C375" t="s">
        <v>842</v>
      </c>
      <c r="D375" t="s">
        <v>187</v>
      </c>
      <c r="E375">
        <v>0</v>
      </c>
      <c r="F375" s="16">
        <v>45364</v>
      </c>
      <c r="G375" t="s">
        <v>1862</v>
      </c>
      <c r="H375" s="17">
        <v>0.44166666666666665</v>
      </c>
      <c r="J375">
        <v>3076</v>
      </c>
      <c r="K375">
        <v>142</v>
      </c>
      <c r="L375">
        <v>5</v>
      </c>
      <c r="M375">
        <v>0</v>
      </c>
      <c r="N375">
        <v>2</v>
      </c>
      <c r="P375">
        <v>149</v>
      </c>
      <c r="Q375" s="18">
        <v>4.8439531859557898E-2</v>
      </c>
      <c r="R375">
        <v>10</v>
      </c>
    </row>
    <row r="376" spans="1:18" x14ac:dyDescent="0.3">
      <c r="A376" t="s">
        <v>3232</v>
      </c>
      <c r="B376" t="s">
        <v>839</v>
      </c>
      <c r="C376" t="s">
        <v>840</v>
      </c>
      <c r="D376" t="s">
        <v>187</v>
      </c>
      <c r="E376">
        <v>0</v>
      </c>
      <c r="F376" s="16">
        <v>45365</v>
      </c>
      <c r="G376" t="s">
        <v>1861</v>
      </c>
      <c r="H376" s="17">
        <v>0.8041666666666667</v>
      </c>
      <c r="J376">
        <v>1588</v>
      </c>
      <c r="K376">
        <v>45</v>
      </c>
      <c r="L376">
        <v>0</v>
      </c>
      <c r="M376">
        <v>2</v>
      </c>
      <c r="N376">
        <v>2</v>
      </c>
      <c r="P376">
        <v>49</v>
      </c>
      <c r="Q376" s="18">
        <v>3.08564231738035E-2</v>
      </c>
      <c r="R376">
        <v>19</v>
      </c>
    </row>
    <row r="377" spans="1:18" x14ac:dyDescent="0.3">
      <c r="A377" t="s">
        <v>2974</v>
      </c>
      <c r="B377" t="s">
        <v>837</v>
      </c>
      <c r="C377" t="s">
        <v>838</v>
      </c>
      <c r="D377" t="s">
        <v>187</v>
      </c>
      <c r="E377">
        <v>0</v>
      </c>
      <c r="F377" s="16">
        <v>45366</v>
      </c>
      <c r="G377" t="s">
        <v>1860</v>
      </c>
      <c r="H377" s="17">
        <v>0.42083333333333334</v>
      </c>
      <c r="J377">
        <v>4391</v>
      </c>
      <c r="K377">
        <v>585</v>
      </c>
      <c r="L377">
        <v>90</v>
      </c>
      <c r="M377">
        <v>2</v>
      </c>
      <c r="N377">
        <v>40</v>
      </c>
      <c r="O377">
        <v>6</v>
      </c>
      <c r="P377">
        <v>717</v>
      </c>
      <c r="Q377" s="18">
        <v>0.16328854475062601</v>
      </c>
      <c r="R377">
        <v>10</v>
      </c>
    </row>
    <row r="378" spans="1:18" x14ac:dyDescent="0.3">
      <c r="A378" t="s">
        <v>3160</v>
      </c>
      <c r="B378" t="s">
        <v>835</v>
      </c>
      <c r="C378" t="s">
        <v>836</v>
      </c>
      <c r="D378" t="s">
        <v>187</v>
      </c>
      <c r="E378">
        <v>0</v>
      </c>
      <c r="F378" s="16">
        <v>45367</v>
      </c>
      <c r="G378" t="s">
        <v>1859</v>
      </c>
      <c r="H378" s="17">
        <v>0.80763888888888891</v>
      </c>
      <c r="J378">
        <v>2127</v>
      </c>
      <c r="K378">
        <v>57</v>
      </c>
      <c r="L378">
        <v>4</v>
      </c>
      <c r="M378">
        <v>0</v>
      </c>
      <c r="N378">
        <v>1</v>
      </c>
      <c r="O378">
        <v>4</v>
      </c>
      <c r="P378">
        <v>62</v>
      </c>
      <c r="Q378" s="18">
        <v>2.91490362012224E-2</v>
      </c>
      <c r="R378">
        <v>19</v>
      </c>
    </row>
    <row r="379" spans="1:18" x14ac:dyDescent="0.3">
      <c r="A379" t="s">
        <v>2823</v>
      </c>
      <c r="B379" t="s">
        <v>833</v>
      </c>
      <c r="C379" t="s">
        <v>834</v>
      </c>
      <c r="D379" t="s">
        <v>187</v>
      </c>
      <c r="E379">
        <v>0</v>
      </c>
      <c r="F379" s="16">
        <v>45369</v>
      </c>
      <c r="G379" t="s">
        <v>1858</v>
      </c>
      <c r="H379" s="17">
        <v>0.50416666666666665</v>
      </c>
      <c r="J379">
        <v>8675</v>
      </c>
      <c r="K379">
        <v>529</v>
      </c>
      <c r="L379">
        <v>386</v>
      </c>
      <c r="M379">
        <v>40</v>
      </c>
      <c r="N379">
        <v>54</v>
      </c>
      <c r="O379">
        <v>11</v>
      </c>
      <c r="P379">
        <v>1009</v>
      </c>
      <c r="Q379" s="18">
        <v>0.116311239193084</v>
      </c>
      <c r="R379">
        <v>12</v>
      </c>
    </row>
    <row r="380" spans="1:18" x14ac:dyDescent="0.3">
      <c r="A380" t="s">
        <v>3122</v>
      </c>
      <c r="B380" t="s">
        <v>831</v>
      </c>
      <c r="C380" t="s">
        <v>832</v>
      </c>
      <c r="D380" t="s">
        <v>187</v>
      </c>
      <c r="E380">
        <v>0</v>
      </c>
      <c r="F380" s="16">
        <v>45369</v>
      </c>
      <c r="G380" t="s">
        <v>1858</v>
      </c>
      <c r="H380" s="17">
        <v>0.90347222222222223</v>
      </c>
      <c r="J380">
        <v>2514</v>
      </c>
      <c r="K380">
        <v>285</v>
      </c>
      <c r="L380">
        <v>22</v>
      </c>
      <c r="M380">
        <v>0</v>
      </c>
      <c r="N380">
        <v>14</v>
      </c>
      <c r="P380">
        <v>321</v>
      </c>
      <c r="Q380" s="18">
        <v>0.12768496420047701</v>
      </c>
      <c r="R380">
        <v>21</v>
      </c>
    </row>
    <row r="381" spans="1:18" x14ac:dyDescent="0.3">
      <c r="A381" t="s">
        <v>3142</v>
      </c>
      <c r="B381" t="s">
        <v>827</v>
      </c>
      <c r="C381" t="s">
        <v>828</v>
      </c>
      <c r="D381" t="s">
        <v>187</v>
      </c>
      <c r="E381">
        <v>0</v>
      </c>
      <c r="F381" s="16">
        <v>45370</v>
      </c>
      <c r="G381" t="s">
        <v>1863</v>
      </c>
      <c r="H381" s="17">
        <v>0.82499999999999996</v>
      </c>
      <c r="J381">
        <v>2310</v>
      </c>
      <c r="K381">
        <v>199</v>
      </c>
      <c r="L381">
        <v>4</v>
      </c>
      <c r="M381">
        <v>2</v>
      </c>
      <c r="N381">
        <v>3</v>
      </c>
      <c r="P381">
        <v>208</v>
      </c>
      <c r="Q381" s="18">
        <v>9.0043290043289995E-2</v>
      </c>
      <c r="R381">
        <v>19</v>
      </c>
    </row>
    <row r="382" spans="1:18" x14ac:dyDescent="0.3">
      <c r="A382" t="s">
        <v>3178</v>
      </c>
      <c r="B382" t="s">
        <v>829</v>
      </c>
      <c r="C382" t="s">
        <v>830</v>
      </c>
      <c r="D382" t="s">
        <v>187</v>
      </c>
      <c r="E382">
        <v>0</v>
      </c>
      <c r="F382" s="16">
        <v>45370</v>
      </c>
      <c r="G382" t="s">
        <v>1863</v>
      </c>
      <c r="H382" s="17">
        <v>0.45555555555555555</v>
      </c>
      <c r="J382">
        <v>1977</v>
      </c>
      <c r="K382">
        <v>188</v>
      </c>
      <c r="L382">
        <v>6</v>
      </c>
      <c r="M382">
        <v>2</v>
      </c>
      <c r="N382">
        <v>4</v>
      </c>
      <c r="P382">
        <v>200</v>
      </c>
      <c r="Q382" s="18">
        <v>0.101163378856854</v>
      </c>
      <c r="R382">
        <v>10</v>
      </c>
    </row>
    <row r="383" spans="1:18" x14ac:dyDescent="0.3">
      <c r="A383" t="s">
        <v>2927</v>
      </c>
      <c r="B383" t="s">
        <v>825</v>
      </c>
      <c r="C383" t="s">
        <v>826</v>
      </c>
      <c r="D383" t="s">
        <v>187</v>
      </c>
      <c r="E383">
        <v>0</v>
      </c>
      <c r="F383" s="16">
        <v>45371</v>
      </c>
      <c r="G383" t="s">
        <v>1862</v>
      </c>
      <c r="H383" s="17">
        <v>0.375</v>
      </c>
      <c r="J383">
        <v>5304</v>
      </c>
      <c r="K383">
        <v>178</v>
      </c>
      <c r="L383">
        <v>95</v>
      </c>
      <c r="M383">
        <v>26</v>
      </c>
      <c r="N383">
        <v>4</v>
      </c>
      <c r="O383">
        <v>2</v>
      </c>
      <c r="P383">
        <v>303</v>
      </c>
      <c r="Q383" s="18">
        <v>5.7126696832579198E-2</v>
      </c>
      <c r="R383">
        <v>9</v>
      </c>
    </row>
    <row r="384" spans="1:18" x14ac:dyDescent="0.3">
      <c r="A384" t="s">
        <v>2988</v>
      </c>
      <c r="B384" t="s">
        <v>821</v>
      </c>
      <c r="C384" t="s">
        <v>822</v>
      </c>
      <c r="D384" t="s">
        <v>187</v>
      </c>
      <c r="E384">
        <v>0</v>
      </c>
      <c r="F384" s="16">
        <v>45371</v>
      </c>
      <c r="G384" t="s">
        <v>1862</v>
      </c>
      <c r="H384" s="17">
        <v>0.8354166666666667</v>
      </c>
      <c r="J384">
        <v>4127</v>
      </c>
      <c r="K384">
        <v>249</v>
      </c>
      <c r="L384">
        <v>42</v>
      </c>
      <c r="M384">
        <v>26</v>
      </c>
      <c r="N384">
        <v>19</v>
      </c>
      <c r="O384">
        <v>3</v>
      </c>
      <c r="P384">
        <v>336</v>
      </c>
      <c r="Q384" s="18">
        <v>8.1415071480494303E-2</v>
      </c>
      <c r="R384">
        <v>20</v>
      </c>
    </row>
    <row r="385" spans="1:18" x14ac:dyDescent="0.3">
      <c r="A385" t="s">
        <v>3083</v>
      </c>
      <c r="B385" t="s">
        <v>823</v>
      </c>
      <c r="C385" t="s">
        <v>824</v>
      </c>
      <c r="D385" t="s">
        <v>187</v>
      </c>
      <c r="E385">
        <v>0</v>
      </c>
      <c r="F385" s="16">
        <v>45371</v>
      </c>
      <c r="G385" t="s">
        <v>1862</v>
      </c>
      <c r="H385" s="17">
        <v>0.47222222222222221</v>
      </c>
      <c r="J385">
        <v>2929</v>
      </c>
      <c r="K385">
        <v>127</v>
      </c>
      <c r="L385">
        <v>44</v>
      </c>
      <c r="M385">
        <v>1</v>
      </c>
      <c r="N385">
        <v>32</v>
      </c>
      <c r="P385">
        <v>204</v>
      </c>
      <c r="Q385" s="18">
        <v>6.9648344144759303E-2</v>
      </c>
      <c r="R385">
        <v>11</v>
      </c>
    </row>
    <row r="386" spans="1:18" x14ac:dyDescent="0.3">
      <c r="A386" t="s">
        <v>3010</v>
      </c>
      <c r="B386" t="s">
        <v>817</v>
      </c>
      <c r="C386" t="s">
        <v>818</v>
      </c>
      <c r="D386" t="s">
        <v>188</v>
      </c>
      <c r="E386">
        <v>0</v>
      </c>
      <c r="F386" s="16">
        <v>45372</v>
      </c>
      <c r="G386" t="s">
        <v>1861</v>
      </c>
      <c r="H386" s="17">
        <v>0.43958333333333333</v>
      </c>
      <c r="J386">
        <v>3776</v>
      </c>
      <c r="K386">
        <v>576</v>
      </c>
      <c r="L386">
        <v>83</v>
      </c>
      <c r="M386">
        <v>16</v>
      </c>
      <c r="N386">
        <v>10</v>
      </c>
      <c r="O386">
        <v>4</v>
      </c>
      <c r="P386">
        <v>685</v>
      </c>
      <c r="Q386" s="18">
        <v>0.181408898305085</v>
      </c>
      <c r="R386">
        <v>10</v>
      </c>
    </row>
    <row r="387" spans="1:18" x14ac:dyDescent="0.3">
      <c r="A387" t="s">
        <v>3274</v>
      </c>
      <c r="B387" t="s">
        <v>819</v>
      </c>
      <c r="C387" t="s">
        <v>820</v>
      </c>
      <c r="D387" t="s">
        <v>187</v>
      </c>
      <c r="E387">
        <v>0</v>
      </c>
      <c r="F387" s="16">
        <v>45372</v>
      </c>
      <c r="G387" t="s">
        <v>1861</v>
      </c>
      <c r="H387" s="17">
        <v>0.36388888888888887</v>
      </c>
      <c r="J387">
        <v>1168</v>
      </c>
      <c r="K387">
        <v>53</v>
      </c>
      <c r="L387">
        <v>7</v>
      </c>
      <c r="M387">
        <v>1</v>
      </c>
      <c r="N387">
        <v>0</v>
      </c>
      <c r="O387">
        <v>1</v>
      </c>
      <c r="P387">
        <v>61</v>
      </c>
      <c r="Q387" s="18">
        <v>5.2226027397260302E-2</v>
      </c>
      <c r="R387">
        <v>8</v>
      </c>
    </row>
    <row r="388" spans="1:18" x14ac:dyDescent="0.3">
      <c r="A388" t="s">
        <v>3182</v>
      </c>
      <c r="B388" t="s">
        <v>815</v>
      </c>
      <c r="C388" t="s">
        <v>816</v>
      </c>
      <c r="D388" t="s">
        <v>187</v>
      </c>
      <c r="E388">
        <v>0</v>
      </c>
      <c r="F388" s="16">
        <v>45373</v>
      </c>
      <c r="G388" t="s">
        <v>1860</v>
      </c>
      <c r="H388" s="17">
        <v>0.62638888888888888</v>
      </c>
      <c r="J388">
        <v>1951</v>
      </c>
      <c r="K388">
        <v>87</v>
      </c>
      <c r="L388">
        <v>11</v>
      </c>
      <c r="M388">
        <v>4</v>
      </c>
      <c r="N388">
        <v>1</v>
      </c>
      <c r="O388">
        <v>1</v>
      </c>
      <c r="P388">
        <v>103</v>
      </c>
      <c r="Q388" s="18">
        <v>5.2793439261917E-2</v>
      </c>
      <c r="R388">
        <v>15</v>
      </c>
    </row>
    <row r="389" spans="1:18" x14ac:dyDescent="0.3">
      <c r="A389" t="s">
        <v>2817</v>
      </c>
      <c r="B389" t="s">
        <v>813</v>
      </c>
      <c r="C389" t="s">
        <v>814</v>
      </c>
      <c r="D389" t="s">
        <v>189</v>
      </c>
      <c r="E389">
        <v>69</v>
      </c>
      <c r="F389" s="16">
        <v>45376</v>
      </c>
      <c r="G389" t="s">
        <v>1858</v>
      </c>
      <c r="H389" s="17">
        <v>0.81458333333333333</v>
      </c>
      <c r="J389">
        <v>9348</v>
      </c>
      <c r="K389">
        <v>1056</v>
      </c>
      <c r="L389">
        <v>108</v>
      </c>
      <c r="M389">
        <v>55</v>
      </c>
      <c r="N389">
        <v>20</v>
      </c>
      <c r="O389">
        <v>29</v>
      </c>
      <c r="P389">
        <v>1239</v>
      </c>
      <c r="Q389" s="18">
        <v>0.132541720154044</v>
      </c>
      <c r="R389">
        <v>19</v>
      </c>
    </row>
    <row r="390" spans="1:18" x14ac:dyDescent="0.3">
      <c r="A390" t="s">
        <v>2924</v>
      </c>
      <c r="B390" t="s">
        <v>809</v>
      </c>
      <c r="C390" t="s">
        <v>810</v>
      </c>
      <c r="D390" t="s">
        <v>187</v>
      </c>
      <c r="E390">
        <v>0</v>
      </c>
      <c r="F390" s="16">
        <v>45377</v>
      </c>
      <c r="G390" t="s">
        <v>1863</v>
      </c>
      <c r="H390" s="17">
        <v>0.7944444444444444</v>
      </c>
      <c r="J390">
        <v>5341</v>
      </c>
      <c r="K390">
        <v>1152</v>
      </c>
      <c r="L390">
        <v>139</v>
      </c>
      <c r="M390">
        <v>12</v>
      </c>
      <c r="N390">
        <v>35</v>
      </c>
      <c r="O390">
        <v>8</v>
      </c>
      <c r="P390">
        <v>1338</v>
      </c>
      <c r="Q390" s="18">
        <v>0.25051488485302398</v>
      </c>
      <c r="R390">
        <v>19</v>
      </c>
    </row>
    <row r="391" spans="1:18" x14ac:dyDescent="0.3">
      <c r="A391" t="s">
        <v>3188</v>
      </c>
      <c r="B391" t="s">
        <v>811</v>
      </c>
      <c r="C391" t="s">
        <v>812</v>
      </c>
      <c r="D391" t="s">
        <v>187</v>
      </c>
      <c r="E391">
        <v>0</v>
      </c>
      <c r="F391" s="16">
        <v>45377</v>
      </c>
      <c r="G391" t="s">
        <v>1863</v>
      </c>
      <c r="H391" s="17">
        <v>0.41944444444444445</v>
      </c>
      <c r="J391">
        <v>1892</v>
      </c>
      <c r="K391">
        <v>98</v>
      </c>
      <c r="L391">
        <v>2</v>
      </c>
      <c r="M391">
        <v>0</v>
      </c>
      <c r="N391">
        <v>3</v>
      </c>
      <c r="P391">
        <v>103</v>
      </c>
      <c r="Q391" s="18">
        <v>5.4439746300211402E-2</v>
      </c>
      <c r="R391">
        <v>10</v>
      </c>
    </row>
    <row r="392" spans="1:18" x14ac:dyDescent="0.3">
      <c r="A392" t="s">
        <v>3002</v>
      </c>
      <c r="B392" t="s">
        <v>805</v>
      </c>
      <c r="C392" t="s">
        <v>806</v>
      </c>
      <c r="D392" t="s">
        <v>188</v>
      </c>
      <c r="E392">
        <v>0</v>
      </c>
      <c r="F392" s="16">
        <v>45378</v>
      </c>
      <c r="G392" t="s">
        <v>1862</v>
      </c>
      <c r="H392" s="17">
        <v>0.80347222222222225</v>
      </c>
      <c r="J392">
        <v>3900</v>
      </c>
      <c r="K392">
        <v>593</v>
      </c>
      <c r="L392">
        <v>97</v>
      </c>
      <c r="M392">
        <v>8</v>
      </c>
      <c r="N392">
        <v>15</v>
      </c>
      <c r="O392">
        <v>1</v>
      </c>
      <c r="P392">
        <v>713</v>
      </c>
      <c r="Q392" s="18">
        <v>0.18282051282051301</v>
      </c>
      <c r="R392">
        <v>19</v>
      </c>
    </row>
    <row r="393" spans="1:18" x14ac:dyDescent="0.3">
      <c r="A393" t="s">
        <v>3203</v>
      </c>
      <c r="B393" t="s">
        <v>807</v>
      </c>
      <c r="C393" t="s">
        <v>808</v>
      </c>
      <c r="D393" t="s">
        <v>187</v>
      </c>
      <c r="E393">
        <v>0</v>
      </c>
      <c r="F393" s="16">
        <v>45378</v>
      </c>
      <c r="G393" t="s">
        <v>1862</v>
      </c>
      <c r="H393" s="17">
        <v>0.52986111111111112</v>
      </c>
      <c r="J393">
        <v>1756</v>
      </c>
      <c r="K393">
        <v>87</v>
      </c>
      <c r="L393">
        <v>2</v>
      </c>
      <c r="M393">
        <v>6</v>
      </c>
      <c r="N393">
        <v>1</v>
      </c>
      <c r="P393">
        <v>96</v>
      </c>
      <c r="Q393" s="18">
        <v>5.46697038724374E-2</v>
      </c>
      <c r="R393">
        <v>12</v>
      </c>
    </row>
    <row r="394" spans="1:18" x14ac:dyDescent="0.3">
      <c r="A394" t="s">
        <v>3267</v>
      </c>
      <c r="B394" t="s">
        <v>803</v>
      </c>
      <c r="C394" t="s">
        <v>804</v>
      </c>
      <c r="D394" t="s">
        <v>187</v>
      </c>
      <c r="E394">
        <v>0</v>
      </c>
      <c r="F394" s="16">
        <v>45380</v>
      </c>
      <c r="G394" t="s">
        <v>1860</v>
      </c>
      <c r="H394" s="17">
        <v>0.52500000000000002</v>
      </c>
      <c r="J394">
        <v>1225</v>
      </c>
      <c r="K394">
        <v>25</v>
      </c>
      <c r="L394">
        <v>2</v>
      </c>
      <c r="M394">
        <v>0</v>
      </c>
      <c r="N394">
        <v>0</v>
      </c>
      <c r="P394">
        <v>27</v>
      </c>
      <c r="Q394" s="18">
        <v>2.2040816326530599E-2</v>
      </c>
      <c r="R394">
        <v>12</v>
      </c>
    </row>
    <row r="395" spans="1:18" x14ac:dyDescent="0.3">
      <c r="A395" t="s">
        <v>3210</v>
      </c>
      <c r="B395" t="s">
        <v>583</v>
      </c>
      <c r="C395" t="s">
        <v>584</v>
      </c>
      <c r="D395" t="s">
        <v>188</v>
      </c>
      <c r="E395">
        <v>0</v>
      </c>
      <c r="F395" s="16">
        <v>45384</v>
      </c>
      <c r="G395" t="s">
        <v>1863</v>
      </c>
      <c r="H395" s="17">
        <v>0.40833333333333333</v>
      </c>
      <c r="J395">
        <v>1718</v>
      </c>
      <c r="K395">
        <v>151</v>
      </c>
      <c r="L395">
        <v>26</v>
      </c>
      <c r="M395">
        <v>2</v>
      </c>
      <c r="N395">
        <v>12</v>
      </c>
      <c r="P395">
        <v>191</v>
      </c>
      <c r="Q395" s="18">
        <v>0.111175785797439</v>
      </c>
      <c r="R395">
        <v>9</v>
      </c>
    </row>
    <row r="396" spans="1:18" x14ac:dyDescent="0.3">
      <c r="A396" t="s">
        <v>2938</v>
      </c>
      <c r="B396" t="s">
        <v>581</v>
      </c>
      <c r="C396" t="s">
        <v>582</v>
      </c>
      <c r="D396" t="s">
        <v>187</v>
      </c>
      <c r="E396">
        <v>0</v>
      </c>
      <c r="F396" s="16">
        <v>45385</v>
      </c>
      <c r="G396" t="s">
        <v>1862</v>
      </c>
      <c r="H396" s="17">
        <v>0.37083333333333335</v>
      </c>
      <c r="J396">
        <v>5185</v>
      </c>
      <c r="K396">
        <v>228</v>
      </c>
      <c r="L396">
        <v>46</v>
      </c>
      <c r="M396">
        <v>27</v>
      </c>
      <c r="N396">
        <v>21</v>
      </c>
      <c r="O396">
        <v>5</v>
      </c>
      <c r="P396">
        <v>322</v>
      </c>
      <c r="Q396" s="18">
        <v>6.2102217936354898E-2</v>
      </c>
      <c r="R396">
        <v>8</v>
      </c>
    </row>
    <row r="397" spans="1:18" x14ac:dyDescent="0.3">
      <c r="A397" t="s">
        <v>3037</v>
      </c>
      <c r="B397" t="s">
        <v>797</v>
      </c>
      <c r="C397" t="s">
        <v>798</v>
      </c>
      <c r="D397" t="s">
        <v>187</v>
      </c>
      <c r="E397">
        <v>0</v>
      </c>
      <c r="F397" s="16">
        <v>45386</v>
      </c>
      <c r="G397" t="s">
        <v>1861</v>
      </c>
      <c r="H397" s="17">
        <v>0.54861111111111116</v>
      </c>
      <c r="J397">
        <v>3407</v>
      </c>
      <c r="K397">
        <v>69</v>
      </c>
      <c r="L397">
        <v>7</v>
      </c>
      <c r="M397">
        <v>4</v>
      </c>
      <c r="N397">
        <v>5</v>
      </c>
      <c r="P397">
        <v>85</v>
      </c>
      <c r="Q397" s="18">
        <v>2.4948635162899899E-2</v>
      </c>
      <c r="R397">
        <v>13</v>
      </c>
    </row>
    <row r="398" spans="1:18" x14ac:dyDescent="0.3">
      <c r="A398" t="s">
        <v>3008</v>
      </c>
      <c r="B398" t="s">
        <v>793</v>
      </c>
      <c r="C398" t="s">
        <v>794</v>
      </c>
      <c r="D398" t="s">
        <v>187</v>
      </c>
      <c r="E398">
        <v>0</v>
      </c>
      <c r="F398" s="16">
        <v>45387</v>
      </c>
      <c r="G398" t="s">
        <v>1860</v>
      </c>
      <c r="H398" s="17">
        <v>0.35972222222222222</v>
      </c>
      <c r="J398">
        <v>3808</v>
      </c>
      <c r="K398">
        <v>484</v>
      </c>
      <c r="L398">
        <v>27</v>
      </c>
      <c r="M398">
        <v>11</v>
      </c>
      <c r="N398">
        <v>13</v>
      </c>
      <c r="O398">
        <v>4</v>
      </c>
      <c r="P398">
        <v>535</v>
      </c>
      <c r="Q398" s="18">
        <v>0.14049369747899201</v>
      </c>
      <c r="R398">
        <v>8</v>
      </c>
    </row>
    <row r="399" spans="1:18" x14ac:dyDescent="0.3">
      <c r="A399" t="s">
        <v>3086</v>
      </c>
      <c r="B399" t="s">
        <v>791</v>
      </c>
      <c r="C399" t="s">
        <v>792</v>
      </c>
      <c r="D399" t="s">
        <v>187</v>
      </c>
      <c r="E399">
        <v>0</v>
      </c>
      <c r="F399" s="16">
        <v>45387</v>
      </c>
      <c r="G399" t="s">
        <v>1860</v>
      </c>
      <c r="H399" s="17">
        <v>0.6743055555555556</v>
      </c>
      <c r="J399">
        <v>2900</v>
      </c>
      <c r="K399">
        <v>241</v>
      </c>
      <c r="L399">
        <v>21</v>
      </c>
      <c r="M399">
        <v>0</v>
      </c>
      <c r="N399">
        <v>2</v>
      </c>
      <c r="P399">
        <v>264</v>
      </c>
      <c r="Q399" s="18">
        <v>9.1034482758620694E-2</v>
      </c>
      <c r="R399">
        <v>16</v>
      </c>
    </row>
    <row r="400" spans="1:18" x14ac:dyDescent="0.3">
      <c r="A400" t="s">
        <v>2941</v>
      </c>
      <c r="B400" t="s">
        <v>789</v>
      </c>
      <c r="C400" t="s">
        <v>790</v>
      </c>
      <c r="D400" t="s">
        <v>187</v>
      </c>
      <c r="E400">
        <v>0</v>
      </c>
      <c r="F400" s="16">
        <v>45390</v>
      </c>
      <c r="G400" t="s">
        <v>1858</v>
      </c>
      <c r="H400" s="17">
        <v>0.52777777777777779</v>
      </c>
      <c r="J400">
        <v>5160</v>
      </c>
      <c r="K400">
        <v>122</v>
      </c>
      <c r="L400">
        <v>41</v>
      </c>
      <c r="M400">
        <v>42</v>
      </c>
      <c r="N400">
        <v>8</v>
      </c>
      <c r="P400">
        <v>213</v>
      </c>
      <c r="Q400" s="18">
        <v>4.1279069767441903E-2</v>
      </c>
      <c r="R400">
        <v>12</v>
      </c>
    </row>
    <row r="401" spans="1:18" x14ac:dyDescent="0.3">
      <c r="A401" t="s">
        <v>3005</v>
      </c>
      <c r="B401" t="s">
        <v>787</v>
      </c>
      <c r="C401" t="s">
        <v>788</v>
      </c>
      <c r="D401" t="s">
        <v>188</v>
      </c>
      <c r="E401">
        <v>0</v>
      </c>
      <c r="F401" s="16">
        <v>45391</v>
      </c>
      <c r="G401" t="s">
        <v>1863</v>
      </c>
      <c r="H401" s="17">
        <v>0.39791666666666664</v>
      </c>
      <c r="J401">
        <v>3827</v>
      </c>
      <c r="K401">
        <v>472</v>
      </c>
      <c r="L401">
        <v>70</v>
      </c>
      <c r="M401">
        <v>6</v>
      </c>
      <c r="N401">
        <v>21</v>
      </c>
      <c r="O401">
        <v>10</v>
      </c>
      <c r="P401">
        <v>569</v>
      </c>
      <c r="Q401" s="18">
        <v>0.14868042853409999</v>
      </c>
      <c r="R401">
        <v>9</v>
      </c>
    </row>
    <row r="402" spans="1:18" x14ac:dyDescent="0.3">
      <c r="A402" t="s">
        <v>2819</v>
      </c>
      <c r="B402" t="s">
        <v>781</v>
      </c>
      <c r="C402" t="s">
        <v>782</v>
      </c>
      <c r="D402" t="s">
        <v>187</v>
      </c>
      <c r="E402">
        <v>0</v>
      </c>
      <c r="F402" s="16">
        <v>45392</v>
      </c>
      <c r="G402" t="s">
        <v>1862</v>
      </c>
      <c r="H402" s="17">
        <v>0.85763888888888884</v>
      </c>
      <c r="J402">
        <v>9139</v>
      </c>
      <c r="K402">
        <v>965</v>
      </c>
      <c r="L402">
        <v>334</v>
      </c>
      <c r="M402">
        <v>35</v>
      </c>
      <c r="N402">
        <v>70</v>
      </c>
      <c r="O402">
        <v>46</v>
      </c>
      <c r="P402">
        <v>1404</v>
      </c>
      <c r="Q402" s="18">
        <v>0.153627311522048</v>
      </c>
      <c r="R402">
        <v>20</v>
      </c>
    </row>
    <row r="403" spans="1:18" x14ac:dyDescent="0.3">
      <c r="A403" t="s">
        <v>2936</v>
      </c>
      <c r="B403" t="s">
        <v>785</v>
      </c>
      <c r="C403" t="s">
        <v>786</v>
      </c>
      <c r="D403" t="s">
        <v>187</v>
      </c>
      <c r="E403">
        <v>0</v>
      </c>
      <c r="F403" s="16">
        <v>45392</v>
      </c>
      <c r="G403" t="s">
        <v>1862</v>
      </c>
      <c r="H403" s="17">
        <v>0.36458333333333331</v>
      </c>
      <c r="J403">
        <v>5209</v>
      </c>
      <c r="K403">
        <v>475</v>
      </c>
      <c r="L403">
        <v>209</v>
      </c>
      <c r="M403">
        <v>7</v>
      </c>
      <c r="N403">
        <v>47</v>
      </c>
      <c r="O403">
        <v>27</v>
      </c>
      <c r="P403">
        <v>738</v>
      </c>
      <c r="Q403" s="18">
        <v>0.14167786523324999</v>
      </c>
      <c r="R403">
        <v>8</v>
      </c>
    </row>
    <row r="404" spans="1:18" x14ac:dyDescent="0.3">
      <c r="A404" t="s">
        <v>2973</v>
      </c>
      <c r="B404" t="s">
        <v>783</v>
      </c>
      <c r="C404" t="s">
        <v>784</v>
      </c>
      <c r="D404" t="s">
        <v>187</v>
      </c>
      <c r="E404">
        <v>0</v>
      </c>
      <c r="F404" s="16">
        <v>45392</v>
      </c>
      <c r="G404" t="s">
        <v>1862</v>
      </c>
      <c r="H404" s="17">
        <v>0.4826388888888889</v>
      </c>
      <c r="J404">
        <v>4405</v>
      </c>
      <c r="K404">
        <v>935</v>
      </c>
      <c r="L404">
        <v>35</v>
      </c>
      <c r="M404">
        <v>15</v>
      </c>
      <c r="N404">
        <v>3</v>
      </c>
      <c r="O404">
        <v>3</v>
      </c>
      <c r="P404">
        <v>988</v>
      </c>
      <c r="Q404" s="18">
        <v>0.22429057888762799</v>
      </c>
      <c r="R404">
        <v>11</v>
      </c>
    </row>
    <row r="405" spans="1:18" x14ac:dyDescent="0.3">
      <c r="A405" t="s">
        <v>3104</v>
      </c>
      <c r="B405" t="s">
        <v>779</v>
      </c>
      <c r="C405" t="s">
        <v>780</v>
      </c>
      <c r="D405" t="s">
        <v>187</v>
      </c>
      <c r="E405">
        <v>0</v>
      </c>
      <c r="F405" s="16">
        <v>45393</v>
      </c>
      <c r="G405" t="s">
        <v>1861</v>
      </c>
      <c r="H405" s="17">
        <v>0.43611111111111112</v>
      </c>
      <c r="J405">
        <v>2738</v>
      </c>
      <c r="K405">
        <v>186</v>
      </c>
      <c r="L405">
        <v>56</v>
      </c>
      <c r="M405">
        <v>0</v>
      </c>
      <c r="N405">
        <v>13</v>
      </c>
      <c r="O405">
        <v>12</v>
      </c>
      <c r="P405">
        <v>255</v>
      </c>
      <c r="Q405" s="18">
        <v>9.3133674214755297E-2</v>
      </c>
      <c r="R405">
        <v>10</v>
      </c>
    </row>
    <row r="406" spans="1:18" x14ac:dyDescent="0.3">
      <c r="A406" t="s">
        <v>3186</v>
      </c>
      <c r="B406" t="s">
        <v>775</v>
      </c>
      <c r="C406" t="s">
        <v>776</v>
      </c>
      <c r="D406" t="s">
        <v>187</v>
      </c>
      <c r="E406">
        <v>0</v>
      </c>
      <c r="F406" s="16">
        <v>45394</v>
      </c>
      <c r="G406" t="s">
        <v>1860</v>
      </c>
      <c r="H406" s="17">
        <v>0.54652777777777772</v>
      </c>
      <c r="J406">
        <v>1895</v>
      </c>
      <c r="K406">
        <v>37</v>
      </c>
      <c r="L406">
        <v>5</v>
      </c>
      <c r="M406">
        <v>5</v>
      </c>
      <c r="N406">
        <v>2</v>
      </c>
      <c r="P406">
        <v>49</v>
      </c>
      <c r="Q406" s="18">
        <v>2.5857519788918201E-2</v>
      </c>
      <c r="R406">
        <v>13</v>
      </c>
    </row>
    <row r="407" spans="1:18" x14ac:dyDescent="0.3">
      <c r="A407" t="s">
        <v>3255</v>
      </c>
      <c r="B407" t="s">
        <v>777</v>
      </c>
      <c r="C407" t="s">
        <v>778</v>
      </c>
      <c r="D407" t="s">
        <v>187</v>
      </c>
      <c r="E407">
        <v>0</v>
      </c>
      <c r="F407" s="16">
        <v>45394</v>
      </c>
      <c r="G407" t="s">
        <v>1860</v>
      </c>
      <c r="H407" s="17">
        <v>0.35069444444444442</v>
      </c>
      <c r="J407">
        <v>1337</v>
      </c>
      <c r="K407">
        <v>65</v>
      </c>
      <c r="L407">
        <v>1</v>
      </c>
      <c r="M407">
        <v>1</v>
      </c>
      <c r="N407">
        <v>6</v>
      </c>
      <c r="P407">
        <v>73</v>
      </c>
      <c r="Q407" s="18">
        <v>5.4599850411368701E-2</v>
      </c>
      <c r="R407">
        <v>8</v>
      </c>
    </row>
    <row r="408" spans="1:18" x14ac:dyDescent="0.3">
      <c r="A408" t="s">
        <v>2847</v>
      </c>
      <c r="B408" t="s">
        <v>773</v>
      </c>
      <c r="C408" t="s">
        <v>774</v>
      </c>
      <c r="D408" t="s">
        <v>187</v>
      </c>
      <c r="E408">
        <v>0</v>
      </c>
      <c r="F408" s="16">
        <v>45397</v>
      </c>
      <c r="G408" t="s">
        <v>1858</v>
      </c>
      <c r="H408" s="17">
        <v>0.3263888888888889</v>
      </c>
      <c r="J408">
        <v>7432</v>
      </c>
      <c r="K408">
        <v>940</v>
      </c>
      <c r="L408">
        <v>307</v>
      </c>
      <c r="M408">
        <v>62</v>
      </c>
      <c r="N408">
        <v>43</v>
      </c>
      <c r="O408">
        <v>17</v>
      </c>
      <c r="P408">
        <v>1352</v>
      </c>
      <c r="Q408" s="18">
        <v>0.18191603875134599</v>
      </c>
      <c r="R408">
        <v>7</v>
      </c>
    </row>
    <row r="409" spans="1:18" x14ac:dyDescent="0.3">
      <c r="A409" t="s">
        <v>3032</v>
      </c>
      <c r="B409" t="s">
        <v>771</v>
      </c>
      <c r="C409" t="s">
        <v>772</v>
      </c>
      <c r="D409" t="s">
        <v>187</v>
      </c>
      <c r="E409">
        <v>0</v>
      </c>
      <c r="F409" s="16">
        <v>45397</v>
      </c>
      <c r="G409" t="s">
        <v>1858</v>
      </c>
      <c r="H409" s="17">
        <v>0.79236111111111107</v>
      </c>
      <c r="J409">
        <v>3450</v>
      </c>
      <c r="K409">
        <v>236</v>
      </c>
      <c r="L409">
        <v>16</v>
      </c>
      <c r="M409">
        <v>10</v>
      </c>
      <c r="N409">
        <v>7</v>
      </c>
      <c r="O409">
        <v>1</v>
      </c>
      <c r="P409">
        <v>269</v>
      </c>
      <c r="Q409" s="18">
        <v>7.7971014492753593E-2</v>
      </c>
      <c r="R409">
        <v>19</v>
      </c>
    </row>
    <row r="410" spans="1:18" x14ac:dyDescent="0.3">
      <c r="A410" t="s">
        <v>3055</v>
      </c>
      <c r="B410" t="s">
        <v>769</v>
      </c>
      <c r="C410" t="s">
        <v>770</v>
      </c>
      <c r="D410" t="s">
        <v>187</v>
      </c>
      <c r="E410">
        <v>0</v>
      </c>
      <c r="F410" s="16">
        <v>45398</v>
      </c>
      <c r="G410" t="s">
        <v>1863</v>
      </c>
      <c r="H410" s="17">
        <v>0.39583333333333331</v>
      </c>
      <c r="J410">
        <v>3206</v>
      </c>
      <c r="K410">
        <v>122</v>
      </c>
      <c r="L410">
        <v>15</v>
      </c>
      <c r="M410">
        <v>6</v>
      </c>
      <c r="N410">
        <v>1</v>
      </c>
      <c r="P410">
        <v>144</v>
      </c>
      <c r="Q410" s="18">
        <v>4.4915782907049298E-2</v>
      </c>
      <c r="R410">
        <v>9</v>
      </c>
    </row>
    <row r="411" spans="1:18" x14ac:dyDescent="0.3">
      <c r="A411" t="s">
        <v>3220</v>
      </c>
      <c r="B411" t="s">
        <v>767</v>
      </c>
      <c r="C411" t="s">
        <v>768</v>
      </c>
      <c r="D411" t="s">
        <v>187</v>
      </c>
      <c r="E411">
        <v>0</v>
      </c>
      <c r="F411" s="16">
        <v>45398</v>
      </c>
      <c r="G411" t="s">
        <v>1863</v>
      </c>
      <c r="H411" s="17">
        <v>0.52847222222222223</v>
      </c>
      <c r="J411">
        <v>1664</v>
      </c>
      <c r="K411">
        <v>62</v>
      </c>
      <c r="L411">
        <v>4</v>
      </c>
      <c r="M411">
        <v>0</v>
      </c>
      <c r="N411">
        <v>3</v>
      </c>
      <c r="P411">
        <v>69</v>
      </c>
      <c r="Q411" s="18">
        <v>4.1466346153846201E-2</v>
      </c>
      <c r="R411">
        <v>12</v>
      </c>
    </row>
    <row r="412" spans="1:18" x14ac:dyDescent="0.3">
      <c r="A412" t="s">
        <v>3060</v>
      </c>
      <c r="B412" t="s">
        <v>765</v>
      </c>
      <c r="C412" t="s">
        <v>766</v>
      </c>
      <c r="D412" t="s">
        <v>187</v>
      </c>
      <c r="E412">
        <v>0</v>
      </c>
      <c r="F412" s="16">
        <v>45399</v>
      </c>
      <c r="G412" t="s">
        <v>1862</v>
      </c>
      <c r="H412" s="17">
        <v>0.31527777777777777</v>
      </c>
      <c r="J412">
        <v>3081</v>
      </c>
      <c r="K412">
        <v>575</v>
      </c>
      <c r="L412">
        <v>55</v>
      </c>
      <c r="M412">
        <v>1</v>
      </c>
      <c r="N412">
        <v>7</v>
      </c>
      <c r="P412">
        <v>638</v>
      </c>
      <c r="Q412" s="18">
        <v>0.207075624797144</v>
      </c>
      <c r="R412">
        <v>7</v>
      </c>
    </row>
    <row r="413" spans="1:18" x14ac:dyDescent="0.3">
      <c r="A413" t="s">
        <v>2873</v>
      </c>
      <c r="B413" t="s">
        <v>763</v>
      </c>
      <c r="C413" t="s">
        <v>764</v>
      </c>
      <c r="D413" t="s">
        <v>187</v>
      </c>
      <c r="E413">
        <v>0</v>
      </c>
      <c r="F413" s="16">
        <v>45400</v>
      </c>
      <c r="G413" t="s">
        <v>1861</v>
      </c>
      <c r="H413" s="17">
        <v>0.47361111111111109</v>
      </c>
      <c r="J413">
        <v>6454</v>
      </c>
      <c r="K413">
        <v>1142</v>
      </c>
      <c r="L413">
        <v>176</v>
      </c>
      <c r="M413">
        <v>37</v>
      </c>
      <c r="N413">
        <v>30</v>
      </c>
      <c r="O413">
        <v>17</v>
      </c>
      <c r="P413">
        <v>1385</v>
      </c>
      <c r="Q413" s="18">
        <v>0.21459559962813801</v>
      </c>
      <c r="R413">
        <v>11</v>
      </c>
    </row>
    <row r="414" spans="1:18" x14ac:dyDescent="0.3">
      <c r="A414" t="s">
        <v>3119</v>
      </c>
      <c r="B414" t="s">
        <v>761</v>
      </c>
      <c r="C414" t="s">
        <v>762</v>
      </c>
      <c r="D414" t="s">
        <v>187</v>
      </c>
      <c r="E414">
        <v>0</v>
      </c>
      <c r="F414" s="16">
        <v>45400</v>
      </c>
      <c r="G414" t="s">
        <v>1861</v>
      </c>
      <c r="H414" s="17">
        <v>0.81041666666666667</v>
      </c>
      <c r="J414">
        <v>2556</v>
      </c>
      <c r="K414">
        <v>152</v>
      </c>
      <c r="L414">
        <v>44</v>
      </c>
      <c r="M414">
        <v>3</v>
      </c>
      <c r="N414">
        <v>3</v>
      </c>
      <c r="O414">
        <v>3</v>
      </c>
      <c r="P414">
        <v>202</v>
      </c>
      <c r="Q414" s="18">
        <v>7.9029733959311399E-2</v>
      </c>
      <c r="R414">
        <v>19</v>
      </c>
    </row>
    <row r="415" spans="1:18" x14ac:dyDescent="0.3">
      <c r="A415" t="s">
        <v>3098</v>
      </c>
      <c r="B415" t="s">
        <v>759</v>
      </c>
      <c r="C415" t="s">
        <v>760</v>
      </c>
      <c r="D415" t="s">
        <v>187</v>
      </c>
      <c r="E415">
        <v>0</v>
      </c>
      <c r="F415" s="16">
        <v>45401</v>
      </c>
      <c r="G415" t="s">
        <v>1860</v>
      </c>
      <c r="H415" s="17">
        <v>0.41041666666666665</v>
      </c>
      <c r="J415">
        <v>2776</v>
      </c>
      <c r="K415">
        <v>133</v>
      </c>
      <c r="L415">
        <v>6</v>
      </c>
      <c r="M415">
        <v>0</v>
      </c>
      <c r="N415">
        <v>2</v>
      </c>
      <c r="O415">
        <v>1</v>
      </c>
      <c r="P415">
        <v>141</v>
      </c>
      <c r="Q415" s="18">
        <v>5.0792507204611002E-2</v>
      </c>
      <c r="R415">
        <v>9</v>
      </c>
    </row>
    <row r="416" spans="1:18" x14ac:dyDescent="0.3">
      <c r="A416" t="s">
        <v>3084</v>
      </c>
      <c r="B416" t="s">
        <v>757</v>
      </c>
      <c r="C416" t="s">
        <v>758</v>
      </c>
      <c r="D416" t="s">
        <v>187</v>
      </c>
      <c r="E416">
        <v>0</v>
      </c>
      <c r="F416" s="16">
        <v>45404</v>
      </c>
      <c r="G416" t="s">
        <v>1858</v>
      </c>
      <c r="H416" s="17">
        <v>0.4777777777777778</v>
      </c>
      <c r="J416">
        <v>2929</v>
      </c>
      <c r="K416">
        <v>189</v>
      </c>
      <c r="L416">
        <v>44</v>
      </c>
      <c r="M416">
        <v>35</v>
      </c>
      <c r="N416">
        <v>8</v>
      </c>
      <c r="O416">
        <v>1</v>
      </c>
      <c r="P416">
        <v>276</v>
      </c>
      <c r="Q416" s="18">
        <v>9.4230112666439103E-2</v>
      </c>
      <c r="R416">
        <v>11</v>
      </c>
    </row>
    <row r="417" spans="1:18" x14ac:dyDescent="0.3">
      <c r="A417" t="s">
        <v>2793</v>
      </c>
      <c r="B417" t="s">
        <v>755</v>
      </c>
      <c r="C417" t="s">
        <v>756</v>
      </c>
      <c r="D417" t="s">
        <v>189</v>
      </c>
      <c r="E417">
        <v>93</v>
      </c>
      <c r="F417" s="16">
        <v>45405</v>
      </c>
      <c r="G417" t="s">
        <v>1863</v>
      </c>
      <c r="H417" s="17">
        <v>0.87083333333333335</v>
      </c>
      <c r="J417">
        <v>43812</v>
      </c>
      <c r="K417">
        <v>2652</v>
      </c>
      <c r="L417">
        <v>586</v>
      </c>
      <c r="M417">
        <v>117</v>
      </c>
      <c r="N417">
        <v>71</v>
      </c>
      <c r="O417">
        <v>163</v>
      </c>
      <c r="P417">
        <v>3426</v>
      </c>
      <c r="Q417" s="18">
        <v>7.8197754039989006E-2</v>
      </c>
      <c r="R417">
        <v>20</v>
      </c>
    </row>
    <row r="418" spans="1:18" x14ac:dyDescent="0.3">
      <c r="A418" t="s">
        <v>3102</v>
      </c>
      <c r="B418" t="s">
        <v>753</v>
      </c>
      <c r="C418" t="s">
        <v>754</v>
      </c>
      <c r="D418" t="s">
        <v>188</v>
      </c>
      <c r="E418">
        <v>0</v>
      </c>
      <c r="F418" s="16">
        <v>45406</v>
      </c>
      <c r="G418" t="s">
        <v>1862</v>
      </c>
      <c r="H418" s="17">
        <v>0.51944444444444449</v>
      </c>
      <c r="J418">
        <v>2757</v>
      </c>
      <c r="K418">
        <v>463</v>
      </c>
      <c r="L418">
        <v>7</v>
      </c>
      <c r="M418">
        <v>4</v>
      </c>
      <c r="N418">
        <v>1</v>
      </c>
      <c r="P418">
        <v>475</v>
      </c>
      <c r="Q418" s="18">
        <v>0.172288719622778</v>
      </c>
      <c r="R418">
        <v>12</v>
      </c>
    </row>
    <row r="419" spans="1:18" x14ac:dyDescent="0.3">
      <c r="A419" t="s">
        <v>3235</v>
      </c>
      <c r="B419" t="s">
        <v>751</v>
      </c>
      <c r="C419" t="s">
        <v>752</v>
      </c>
      <c r="D419" t="s">
        <v>187</v>
      </c>
      <c r="E419">
        <v>0</v>
      </c>
      <c r="F419" s="16">
        <v>45406</v>
      </c>
      <c r="G419" t="s">
        <v>1862</v>
      </c>
      <c r="H419" s="17">
        <v>0.69236111111111109</v>
      </c>
      <c r="J419">
        <v>1575</v>
      </c>
      <c r="K419">
        <v>130</v>
      </c>
      <c r="L419">
        <v>6</v>
      </c>
      <c r="M419">
        <v>2</v>
      </c>
      <c r="N419">
        <v>2</v>
      </c>
      <c r="P419">
        <v>140</v>
      </c>
      <c r="Q419" s="18">
        <v>8.8888888888888906E-2</v>
      </c>
      <c r="R419">
        <v>16</v>
      </c>
    </row>
    <row r="420" spans="1:18" x14ac:dyDescent="0.3">
      <c r="A420" t="s">
        <v>3034</v>
      </c>
      <c r="B420" t="s">
        <v>747</v>
      </c>
      <c r="C420" t="s">
        <v>748</v>
      </c>
      <c r="D420" t="s">
        <v>188</v>
      </c>
      <c r="E420">
        <v>0</v>
      </c>
      <c r="F420" s="16">
        <v>45408</v>
      </c>
      <c r="G420" t="s">
        <v>1860</v>
      </c>
      <c r="H420" s="17">
        <v>0.68125000000000002</v>
      </c>
      <c r="J420">
        <v>3423</v>
      </c>
      <c r="K420">
        <v>305</v>
      </c>
      <c r="L420">
        <v>50</v>
      </c>
      <c r="M420">
        <v>6</v>
      </c>
      <c r="N420">
        <v>6</v>
      </c>
      <c r="O420">
        <v>5</v>
      </c>
      <c r="P420">
        <v>367</v>
      </c>
      <c r="Q420" s="18">
        <v>0.107215892491966</v>
      </c>
      <c r="R420">
        <v>16</v>
      </c>
    </row>
    <row r="421" spans="1:18" x14ac:dyDescent="0.3">
      <c r="A421" t="s">
        <v>3126</v>
      </c>
      <c r="B421" t="s">
        <v>749</v>
      </c>
      <c r="C421" t="s">
        <v>750</v>
      </c>
      <c r="D421" t="s">
        <v>188</v>
      </c>
      <c r="E421">
        <v>0</v>
      </c>
      <c r="F421" s="16">
        <v>45408</v>
      </c>
      <c r="G421" t="s">
        <v>1860</v>
      </c>
      <c r="H421" s="17">
        <v>0.40902777777777777</v>
      </c>
      <c r="J421">
        <v>2491</v>
      </c>
      <c r="K421">
        <v>410</v>
      </c>
      <c r="L421">
        <v>35</v>
      </c>
      <c r="M421">
        <v>6</v>
      </c>
      <c r="N421">
        <v>5</v>
      </c>
      <c r="O421">
        <v>1</v>
      </c>
      <c r="P421">
        <v>456</v>
      </c>
      <c r="Q421" s="18">
        <v>0.18305901244480099</v>
      </c>
      <c r="R421">
        <v>9</v>
      </c>
    </row>
    <row r="422" spans="1:18" x14ac:dyDescent="0.3">
      <c r="A422" t="s">
        <v>2802</v>
      </c>
      <c r="B422" t="s">
        <v>745</v>
      </c>
      <c r="C422" t="s">
        <v>746</v>
      </c>
      <c r="D422" t="s">
        <v>187</v>
      </c>
      <c r="E422">
        <v>0</v>
      </c>
      <c r="F422" s="16">
        <v>45411</v>
      </c>
      <c r="G422" t="s">
        <v>1858</v>
      </c>
      <c r="H422" s="17">
        <v>0.8041666666666667</v>
      </c>
      <c r="J422">
        <v>12930</v>
      </c>
      <c r="K422">
        <v>904</v>
      </c>
      <c r="L422">
        <v>1072</v>
      </c>
      <c r="M422">
        <v>144</v>
      </c>
      <c r="N422">
        <v>178</v>
      </c>
      <c r="O422">
        <v>53</v>
      </c>
      <c r="P422">
        <v>2298</v>
      </c>
      <c r="Q422" s="18">
        <v>0.17772621809744801</v>
      </c>
      <c r="R422">
        <v>19</v>
      </c>
    </row>
    <row r="423" spans="1:18" x14ac:dyDescent="0.3">
      <c r="A423" t="s">
        <v>3030</v>
      </c>
      <c r="B423" t="s">
        <v>741</v>
      </c>
      <c r="C423" t="s">
        <v>742</v>
      </c>
      <c r="D423" t="s">
        <v>187</v>
      </c>
      <c r="E423">
        <v>0</v>
      </c>
      <c r="F423" s="16">
        <v>45412</v>
      </c>
      <c r="G423" t="s">
        <v>1863</v>
      </c>
      <c r="H423" s="17">
        <v>0.8125</v>
      </c>
      <c r="J423">
        <v>3471</v>
      </c>
      <c r="K423">
        <v>141</v>
      </c>
      <c r="L423">
        <v>16</v>
      </c>
      <c r="M423">
        <v>11</v>
      </c>
      <c r="N423">
        <v>4</v>
      </c>
      <c r="P423">
        <v>172</v>
      </c>
      <c r="Q423" s="18">
        <v>4.9553442811869797E-2</v>
      </c>
      <c r="R423">
        <v>19</v>
      </c>
    </row>
    <row r="424" spans="1:18" x14ac:dyDescent="0.3">
      <c r="A424" t="s">
        <v>3268</v>
      </c>
      <c r="B424" t="s">
        <v>743</v>
      </c>
      <c r="C424" t="s">
        <v>744</v>
      </c>
      <c r="D424" t="s">
        <v>188</v>
      </c>
      <c r="E424">
        <v>0</v>
      </c>
      <c r="F424" s="16">
        <v>45412</v>
      </c>
      <c r="G424" t="s">
        <v>1863</v>
      </c>
      <c r="H424" s="17">
        <v>0.39097222222222222</v>
      </c>
      <c r="J424">
        <v>1220</v>
      </c>
      <c r="K424">
        <v>88</v>
      </c>
      <c r="L424">
        <v>0</v>
      </c>
      <c r="M424">
        <v>1</v>
      </c>
      <c r="N424">
        <v>8</v>
      </c>
      <c r="P424">
        <v>97</v>
      </c>
      <c r="Q424" s="18">
        <v>7.95081967213115E-2</v>
      </c>
      <c r="R424">
        <v>9</v>
      </c>
    </row>
    <row r="425" spans="1:18" x14ac:dyDescent="0.3">
      <c r="A425" t="s">
        <v>3298</v>
      </c>
      <c r="B425" t="s">
        <v>739</v>
      </c>
      <c r="C425" t="s">
        <v>740</v>
      </c>
      <c r="D425" t="s">
        <v>188</v>
      </c>
      <c r="E425">
        <v>0</v>
      </c>
      <c r="F425" s="16">
        <v>45413</v>
      </c>
      <c r="G425" t="s">
        <v>1862</v>
      </c>
      <c r="H425" s="17">
        <v>0.47916666666666669</v>
      </c>
      <c r="J425">
        <v>806</v>
      </c>
      <c r="K425">
        <v>33</v>
      </c>
      <c r="L425">
        <v>1</v>
      </c>
      <c r="M425">
        <v>0</v>
      </c>
      <c r="N425">
        <v>3</v>
      </c>
      <c r="P425">
        <v>37</v>
      </c>
      <c r="Q425" s="18">
        <v>4.59057071960298E-2</v>
      </c>
      <c r="R425">
        <v>11</v>
      </c>
    </row>
    <row r="426" spans="1:18" x14ac:dyDescent="0.3">
      <c r="A426" t="s">
        <v>2866</v>
      </c>
      <c r="B426" t="s">
        <v>737</v>
      </c>
      <c r="C426" t="s">
        <v>738</v>
      </c>
      <c r="D426" t="s">
        <v>187</v>
      </c>
      <c r="E426">
        <v>0</v>
      </c>
      <c r="F426" s="16">
        <v>45414</v>
      </c>
      <c r="G426" t="s">
        <v>1861</v>
      </c>
      <c r="H426" s="17">
        <v>0.49722222222222223</v>
      </c>
      <c r="J426">
        <v>6707</v>
      </c>
      <c r="K426">
        <v>724</v>
      </c>
      <c r="L426">
        <v>413</v>
      </c>
      <c r="M426">
        <v>12</v>
      </c>
      <c r="N426">
        <v>27</v>
      </c>
      <c r="O426">
        <v>1</v>
      </c>
      <c r="P426">
        <v>1176</v>
      </c>
      <c r="Q426" s="18">
        <v>0.17533919785298899</v>
      </c>
      <c r="R426">
        <v>11</v>
      </c>
    </row>
    <row r="427" spans="1:18" x14ac:dyDescent="0.3">
      <c r="A427" t="s">
        <v>3258</v>
      </c>
      <c r="B427" t="s">
        <v>735</v>
      </c>
      <c r="C427" t="s">
        <v>736</v>
      </c>
      <c r="D427" t="s">
        <v>187</v>
      </c>
      <c r="E427">
        <v>0</v>
      </c>
      <c r="F427" s="16">
        <v>45415</v>
      </c>
      <c r="G427" t="s">
        <v>1860</v>
      </c>
      <c r="H427" s="17">
        <v>0.32083333333333336</v>
      </c>
      <c r="J427">
        <v>1326</v>
      </c>
      <c r="K427">
        <v>91</v>
      </c>
      <c r="L427">
        <v>3</v>
      </c>
      <c r="M427">
        <v>0</v>
      </c>
      <c r="N427">
        <v>4</v>
      </c>
      <c r="P427">
        <v>98</v>
      </c>
      <c r="Q427" s="18">
        <v>7.3906485671191596E-2</v>
      </c>
      <c r="R427">
        <v>7</v>
      </c>
    </row>
    <row r="428" spans="1:18" x14ac:dyDescent="0.3">
      <c r="A428" t="s">
        <v>3272</v>
      </c>
      <c r="B428" t="s">
        <v>733</v>
      </c>
      <c r="C428" t="s">
        <v>734</v>
      </c>
      <c r="D428" t="s">
        <v>187</v>
      </c>
      <c r="E428">
        <v>0</v>
      </c>
      <c r="F428" s="16">
        <v>45415</v>
      </c>
      <c r="G428" t="s">
        <v>1860</v>
      </c>
      <c r="H428" s="17">
        <v>0.46527777777777779</v>
      </c>
      <c r="J428">
        <v>1171</v>
      </c>
      <c r="K428">
        <v>87</v>
      </c>
      <c r="L428">
        <v>7</v>
      </c>
      <c r="M428">
        <v>0</v>
      </c>
      <c r="N428">
        <v>3</v>
      </c>
      <c r="P428">
        <v>97</v>
      </c>
      <c r="Q428" s="18">
        <v>8.2835183603757495E-2</v>
      </c>
      <c r="R428">
        <v>11</v>
      </c>
    </row>
    <row r="429" spans="1:18" x14ac:dyDescent="0.3">
      <c r="A429" t="s">
        <v>3291</v>
      </c>
      <c r="B429" t="s">
        <v>731</v>
      </c>
      <c r="C429" t="s">
        <v>732</v>
      </c>
      <c r="D429" t="s">
        <v>187</v>
      </c>
      <c r="E429">
        <v>0</v>
      </c>
      <c r="F429" s="16">
        <v>45415</v>
      </c>
      <c r="G429" t="s">
        <v>1860</v>
      </c>
      <c r="H429" s="17">
        <v>0.8</v>
      </c>
      <c r="J429">
        <v>983</v>
      </c>
      <c r="K429">
        <v>64</v>
      </c>
      <c r="L429">
        <v>2</v>
      </c>
      <c r="M429">
        <v>0</v>
      </c>
      <c r="N429">
        <v>2</v>
      </c>
      <c r="P429">
        <v>68</v>
      </c>
      <c r="Q429" s="18">
        <v>6.9175991861647995E-2</v>
      </c>
      <c r="R429">
        <v>19</v>
      </c>
    </row>
    <row r="430" spans="1:18" x14ac:dyDescent="0.3">
      <c r="A430" t="s">
        <v>3133</v>
      </c>
      <c r="B430" t="s">
        <v>727</v>
      </c>
      <c r="C430" t="s">
        <v>728</v>
      </c>
      <c r="D430" t="s">
        <v>187</v>
      </c>
      <c r="E430">
        <v>0</v>
      </c>
      <c r="F430" s="16">
        <v>45418</v>
      </c>
      <c r="G430" t="s">
        <v>1858</v>
      </c>
      <c r="H430" s="17">
        <v>0.78541666666666665</v>
      </c>
      <c r="J430">
        <v>2409</v>
      </c>
      <c r="K430">
        <v>156</v>
      </c>
      <c r="L430">
        <v>61</v>
      </c>
      <c r="M430">
        <v>0</v>
      </c>
      <c r="N430">
        <v>12</v>
      </c>
      <c r="O430">
        <v>2</v>
      </c>
      <c r="P430">
        <v>229</v>
      </c>
      <c r="Q430" s="18">
        <v>9.5060190950601905E-2</v>
      </c>
      <c r="R430">
        <v>18</v>
      </c>
    </row>
    <row r="431" spans="1:18" x14ac:dyDescent="0.3">
      <c r="A431" t="s">
        <v>3249</v>
      </c>
      <c r="B431" t="s">
        <v>729</v>
      </c>
      <c r="C431" t="s">
        <v>730</v>
      </c>
      <c r="D431" t="s">
        <v>188</v>
      </c>
      <c r="E431">
        <v>0</v>
      </c>
      <c r="F431" s="16">
        <v>45418</v>
      </c>
      <c r="G431" t="s">
        <v>1858</v>
      </c>
      <c r="H431" s="17">
        <v>0.43541666666666667</v>
      </c>
      <c r="J431">
        <v>1398</v>
      </c>
      <c r="K431">
        <v>242</v>
      </c>
      <c r="L431">
        <v>46</v>
      </c>
      <c r="M431">
        <v>1</v>
      </c>
      <c r="N431">
        <v>18</v>
      </c>
      <c r="P431">
        <v>307</v>
      </c>
      <c r="Q431" s="18">
        <v>0.21959942775393401</v>
      </c>
      <c r="R431">
        <v>10</v>
      </c>
    </row>
    <row r="432" spans="1:18" x14ac:dyDescent="0.3">
      <c r="A432" t="s">
        <v>3312</v>
      </c>
      <c r="B432" t="s">
        <v>723</v>
      </c>
      <c r="C432" t="s">
        <v>724</v>
      </c>
      <c r="D432" t="s">
        <v>187</v>
      </c>
      <c r="E432">
        <v>0</v>
      </c>
      <c r="F432" s="16">
        <v>45419</v>
      </c>
      <c r="G432" t="s">
        <v>1863</v>
      </c>
      <c r="H432" s="17">
        <v>0.4861111111111111</v>
      </c>
      <c r="J432">
        <v>605</v>
      </c>
      <c r="K432">
        <v>59</v>
      </c>
      <c r="L432">
        <v>2</v>
      </c>
      <c r="M432">
        <v>0</v>
      </c>
      <c r="N432">
        <v>0</v>
      </c>
      <c r="P432">
        <v>61</v>
      </c>
      <c r="Q432" s="18">
        <v>0.10082644628099199</v>
      </c>
      <c r="R432">
        <v>11</v>
      </c>
    </row>
    <row r="433" spans="1:18" x14ac:dyDescent="0.3">
      <c r="A433" t="s">
        <v>3314</v>
      </c>
      <c r="B433" t="s">
        <v>725</v>
      </c>
      <c r="C433" t="s">
        <v>726</v>
      </c>
      <c r="D433" t="s">
        <v>187</v>
      </c>
      <c r="E433">
        <v>0</v>
      </c>
      <c r="F433" s="16">
        <v>45419</v>
      </c>
      <c r="G433" t="s">
        <v>1863</v>
      </c>
      <c r="H433" s="17">
        <v>0.45624999999999999</v>
      </c>
      <c r="J433">
        <v>453</v>
      </c>
      <c r="K433">
        <v>24</v>
      </c>
      <c r="L433">
        <v>1</v>
      </c>
      <c r="M433">
        <v>0</v>
      </c>
      <c r="N433">
        <v>0</v>
      </c>
      <c r="P433">
        <v>25</v>
      </c>
      <c r="Q433" s="18">
        <v>5.5187637969094899E-2</v>
      </c>
      <c r="R433">
        <v>10</v>
      </c>
    </row>
    <row r="434" spans="1:18" x14ac:dyDescent="0.3">
      <c r="A434" t="s">
        <v>3020</v>
      </c>
      <c r="B434" t="s">
        <v>721</v>
      </c>
      <c r="C434" t="s">
        <v>722</v>
      </c>
      <c r="D434" t="s">
        <v>187</v>
      </c>
      <c r="E434">
        <v>0</v>
      </c>
      <c r="F434" s="16">
        <v>45420</v>
      </c>
      <c r="G434" t="s">
        <v>1862</v>
      </c>
      <c r="H434" s="17">
        <v>0.31111111111111112</v>
      </c>
      <c r="J434">
        <v>3601</v>
      </c>
      <c r="K434">
        <v>327</v>
      </c>
      <c r="L434">
        <v>21</v>
      </c>
      <c r="M434">
        <v>31</v>
      </c>
      <c r="N434">
        <v>10</v>
      </c>
      <c r="P434">
        <v>389</v>
      </c>
      <c r="Q434" s="18">
        <v>0.108025548458761</v>
      </c>
      <c r="R434">
        <v>7</v>
      </c>
    </row>
    <row r="435" spans="1:18" x14ac:dyDescent="0.3">
      <c r="A435" t="s">
        <v>3108</v>
      </c>
      <c r="B435" t="s">
        <v>717</v>
      </c>
      <c r="C435" t="s">
        <v>718</v>
      </c>
      <c r="D435" t="s">
        <v>187</v>
      </c>
      <c r="E435">
        <v>0</v>
      </c>
      <c r="F435" s="16">
        <v>45421</v>
      </c>
      <c r="G435" t="s">
        <v>1861</v>
      </c>
      <c r="H435" s="17">
        <v>0.83263888888888893</v>
      </c>
      <c r="J435">
        <v>2674</v>
      </c>
      <c r="K435">
        <v>235</v>
      </c>
      <c r="L435">
        <v>9</v>
      </c>
      <c r="M435">
        <v>0</v>
      </c>
      <c r="N435">
        <v>7</v>
      </c>
      <c r="O435">
        <v>1</v>
      </c>
      <c r="P435">
        <v>251</v>
      </c>
      <c r="Q435" s="18">
        <v>9.3866866118175005E-2</v>
      </c>
      <c r="R435">
        <v>19</v>
      </c>
    </row>
    <row r="436" spans="1:18" x14ac:dyDescent="0.3">
      <c r="A436" t="s">
        <v>3146</v>
      </c>
      <c r="B436" t="s">
        <v>719</v>
      </c>
      <c r="C436" t="s">
        <v>720</v>
      </c>
      <c r="D436" t="s">
        <v>188</v>
      </c>
      <c r="E436">
        <v>0</v>
      </c>
      <c r="F436" s="16">
        <v>45421</v>
      </c>
      <c r="G436" t="s">
        <v>1861</v>
      </c>
      <c r="H436" s="17">
        <v>0.30972222222222223</v>
      </c>
      <c r="J436">
        <v>2294</v>
      </c>
      <c r="K436">
        <v>93</v>
      </c>
      <c r="L436">
        <v>71</v>
      </c>
      <c r="M436">
        <v>0</v>
      </c>
      <c r="N436">
        <v>10</v>
      </c>
      <c r="P436">
        <v>174</v>
      </c>
      <c r="Q436" s="18">
        <v>7.5850043591979097E-2</v>
      </c>
      <c r="R436">
        <v>7</v>
      </c>
    </row>
    <row r="437" spans="1:18" x14ac:dyDescent="0.3">
      <c r="A437" t="s">
        <v>3075</v>
      </c>
      <c r="B437" t="s">
        <v>711</v>
      </c>
      <c r="C437" t="s">
        <v>712</v>
      </c>
      <c r="D437" t="s">
        <v>187</v>
      </c>
      <c r="E437">
        <v>0</v>
      </c>
      <c r="F437" s="16">
        <v>45422</v>
      </c>
      <c r="G437" t="s">
        <v>1860</v>
      </c>
      <c r="H437" s="17">
        <v>0.81458333333333333</v>
      </c>
      <c r="J437">
        <v>2959</v>
      </c>
      <c r="K437">
        <v>132</v>
      </c>
      <c r="L437">
        <v>7</v>
      </c>
      <c r="M437">
        <v>1</v>
      </c>
      <c r="N437">
        <v>5</v>
      </c>
      <c r="P437">
        <v>145</v>
      </c>
      <c r="Q437" s="18">
        <v>4.9003041568097302E-2</v>
      </c>
      <c r="R437">
        <v>19</v>
      </c>
    </row>
    <row r="438" spans="1:18" x14ac:dyDescent="0.3">
      <c r="A438" t="s">
        <v>3180</v>
      </c>
      <c r="B438" t="s">
        <v>713</v>
      </c>
      <c r="C438" t="s">
        <v>714</v>
      </c>
      <c r="D438" t="s">
        <v>187</v>
      </c>
      <c r="E438">
        <v>0</v>
      </c>
      <c r="F438" s="16">
        <v>45422</v>
      </c>
      <c r="G438" t="s">
        <v>1860</v>
      </c>
      <c r="H438" s="17">
        <v>0.58611111111111114</v>
      </c>
      <c r="J438">
        <v>1953</v>
      </c>
      <c r="K438">
        <v>132</v>
      </c>
      <c r="L438">
        <v>8</v>
      </c>
      <c r="M438">
        <v>2</v>
      </c>
      <c r="N438">
        <v>2</v>
      </c>
      <c r="P438">
        <v>144</v>
      </c>
      <c r="Q438" s="18">
        <v>7.3732718894009203E-2</v>
      </c>
      <c r="R438">
        <v>14</v>
      </c>
    </row>
    <row r="439" spans="1:18" x14ac:dyDescent="0.3">
      <c r="A439" t="s">
        <v>3273</v>
      </c>
      <c r="B439" t="s">
        <v>715</v>
      </c>
      <c r="C439" t="s">
        <v>716</v>
      </c>
      <c r="D439" t="s">
        <v>187</v>
      </c>
      <c r="E439">
        <v>0</v>
      </c>
      <c r="F439" s="16">
        <v>45422</v>
      </c>
      <c r="G439" t="s">
        <v>1860</v>
      </c>
      <c r="H439" s="17">
        <v>0.33819444444444446</v>
      </c>
      <c r="J439">
        <v>1168</v>
      </c>
      <c r="K439">
        <v>27</v>
      </c>
      <c r="L439">
        <v>3</v>
      </c>
      <c r="M439">
        <v>0</v>
      </c>
      <c r="N439">
        <v>2</v>
      </c>
      <c r="P439">
        <v>32</v>
      </c>
      <c r="Q439" s="18">
        <v>2.7397260273972601E-2</v>
      </c>
      <c r="R439">
        <v>8</v>
      </c>
    </row>
    <row r="440" spans="1:18" x14ac:dyDescent="0.3">
      <c r="A440" t="s">
        <v>3006</v>
      </c>
      <c r="B440" t="s">
        <v>707</v>
      </c>
      <c r="C440" t="s">
        <v>708</v>
      </c>
      <c r="D440" t="s">
        <v>187</v>
      </c>
      <c r="E440">
        <v>0</v>
      </c>
      <c r="F440" s="16">
        <v>45423</v>
      </c>
      <c r="G440" t="s">
        <v>1859</v>
      </c>
      <c r="H440" s="17">
        <v>0.77152777777777781</v>
      </c>
      <c r="J440">
        <v>3827</v>
      </c>
      <c r="K440">
        <v>132</v>
      </c>
      <c r="L440">
        <v>46</v>
      </c>
      <c r="M440">
        <v>13</v>
      </c>
      <c r="N440">
        <v>8</v>
      </c>
      <c r="P440">
        <v>199</v>
      </c>
      <c r="Q440" s="18">
        <v>5.1998954794878503E-2</v>
      </c>
      <c r="R440">
        <v>18</v>
      </c>
    </row>
    <row r="441" spans="1:18" x14ac:dyDescent="0.3">
      <c r="A441" t="s">
        <v>3265</v>
      </c>
      <c r="B441" t="s">
        <v>709</v>
      </c>
      <c r="C441" t="s">
        <v>710</v>
      </c>
      <c r="D441" t="s">
        <v>188</v>
      </c>
      <c r="E441">
        <v>0</v>
      </c>
      <c r="F441" s="16">
        <v>45423</v>
      </c>
      <c r="G441" t="s">
        <v>1859</v>
      </c>
      <c r="H441" s="17">
        <v>0.32361111111111113</v>
      </c>
      <c r="J441">
        <v>1260</v>
      </c>
      <c r="K441">
        <v>137</v>
      </c>
      <c r="L441">
        <v>6</v>
      </c>
      <c r="M441">
        <v>2</v>
      </c>
      <c r="N441">
        <v>3</v>
      </c>
      <c r="P441">
        <v>148</v>
      </c>
      <c r="Q441" s="18">
        <v>0.117460317460317</v>
      </c>
      <c r="R441">
        <v>7</v>
      </c>
    </row>
    <row r="442" spans="1:18" x14ac:dyDescent="0.3">
      <c r="A442" t="s">
        <v>3036</v>
      </c>
      <c r="B442" t="s">
        <v>705</v>
      </c>
      <c r="C442" t="s">
        <v>706</v>
      </c>
      <c r="D442" t="s">
        <v>187</v>
      </c>
      <c r="E442">
        <v>0</v>
      </c>
      <c r="F442" s="16">
        <v>45425</v>
      </c>
      <c r="G442" t="s">
        <v>1858</v>
      </c>
      <c r="H442" s="17">
        <v>0.38958333333333334</v>
      </c>
      <c r="J442">
        <v>3418</v>
      </c>
      <c r="K442">
        <v>285</v>
      </c>
      <c r="L442">
        <v>27</v>
      </c>
      <c r="M442">
        <v>5</v>
      </c>
      <c r="N442">
        <v>14</v>
      </c>
      <c r="O442">
        <v>4</v>
      </c>
      <c r="P442">
        <v>331</v>
      </c>
      <c r="Q442" s="18">
        <v>9.6840257460503204E-2</v>
      </c>
      <c r="R442">
        <v>9</v>
      </c>
    </row>
    <row r="443" spans="1:18" x14ac:dyDescent="0.3">
      <c r="A443" t="s">
        <v>3130</v>
      </c>
      <c r="B443" t="s">
        <v>703</v>
      </c>
      <c r="C443" t="s">
        <v>704</v>
      </c>
      <c r="D443" t="s">
        <v>187</v>
      </c>
      <c r="E443">
        <v>0</v>
      </c>
      <c r="F443" s="16">
        <v>45425</v>
      </c>
      <c r="G443" t="s">
        <v>1858</v>
      </c>
      <c r="H443" s="17">
        <v>0.49583333333333335</v>
      </c>
      <c r="J443">
        <v>2424</v>
      </c>
      <c r="K443">
        <v>159</v>
      </c>
      <c r="L443">
        <v>10</v>
      </c>
      <c r="M443">
        <v>5</v>
      </c>
      <c r="N443">
        <v>4</v>
      </c>
      <c r="P443">
        <v>178</v>
      </c>
      <c r="Q443" s="18">
        <v>7.3432343234323405E-2</v>
      </c>
      <c r="R443">
        <v>11</v>
      </c>
    </row>
    <row r="444" spans="1:18" x14ac:dyDescent="0.3">
      <c r="A444" t="s">
        <v>3280</v>
      </c>
      <c r="B444" t="s">
        <v>795</v>
      </c>
      <c r="C444" t="s">
        <v>796</v>
      </c>
      <c r="D444" t="s">
        <v>187</v>
      </c>
      <c r="E444">
        <v>0</v>
      </c>
      <c r="F444" s="16">
        <v>45425</v>
      </c>
      <c r="G444" t="s">
        <v>1858</v>
      </c>
      <c r="H444" s="17">
        <v>0.84027777777777779</v>
      </c>
      <c r="J444">
        <v>1096</v>
      </c>
      <c r="K444">
        <v>67</v>
      </c>
      <c r="L444">
        <v>2</v>
      </c>
      <c r="M444">
        <v>0</v>
      </c>
      <c r="N444">
        <v>1</v>
      </c>
      <c r="P444">
        <v>70</v>
      </c>
      <c r="Q444" s="18">
        <v>6.3868613138686095E-2</v>
      </c>
      <c r="R444">
        <v>20</v>
      </c>
    </row>
    <row r="445" spans="1:18" x14ac:dyDescent="0.3">
      <c r="A445" t="s">
        <v>3233</v>
      </c>
      <c r="B445" t="s">
        <v>701</v>
      </c>
      <c r="C445" t="s">
        <v>702</v>
      </c>
      <c r="D445" t="s">
        <v>187</v>
      </c>
      <c r="E445">
        <v>0</v>
      </c>
      <c r="F445" s="16">
        <v>45426</v>
      </c>
      <c r="G445" t="s">
        <v>1863</v>
      </c>
      <c r="H445" s="17">
        <v>0.43125000000000002</v>
      </c>
      <c r="J445">
        <v>1580</v>
      </c>
      <c r="K445">
        <v>61</v>
      </c>
      <c r="L445">
        <v>6</v>
      </c>
      <c r="M445">
        <v>1</v>
      </c>
      <c r="N445">
        <v>5</v>
      </c>
      <c r="O445">
        <v>1</v>
      </c>
      <c r="P445">
        <v>73</v>
      </c>
      <c r="Q445" s="18">
        <v>4.6202531645569603E-2</v>
      </c>
      <c r="R445">
        <v>10</v>
      </c>
    </row>
    <row r="446" spans="1:18" x14ac:dyDescent="0.3">
      <c r="A446" t="s">
        <v>2983</v>
      </c>
      <c r="B446" t="s">
        <v>697</v>
      </c>
      <c r="C446" t="s">
        <v>698</v>
      </c>
      <c r="D446" t="s">
        <v>187</v>
      </c>
      <c r="E446">
        <v>0</v>
      </c>
      <c r="F446" s="16">
        <v>45427</v>
      </c>
      <c r="G446" t="s">
        <v>1862</v>
      </c>
      <c r="H446" s="17">
        <v>0.77986111111111112</v>
      </c>
      <c r="J446">
        <v>4181</v>
      </c>
      <c r="K446">
        <v>453</v>
      </c>
      <c r="L446">
        <v>56</v>
      </c>
      <c r="M446">
        <v>4</v>
      </c>
      <c r="N446">
        <v>16</v>
      </c>
      <c r="O446">
        <v>9</v>
      </c>
      <c r="P446">
        <v>529</v>
      </c>
      <c r="Q446" s="18">
        <v>0.126524754843339</v>
      </c>
      <c r="R446">
        <v>18</v>
      </c>
    </row>
    <row r="447" spans="1:18" x14ac:dyDescent="0.3">
      <c r="A447" t="s">
        <v>3275</v>
      </c>
      <c r="B447" t="s">
        <v>699</v>
      </c>
      <c r="C447" t="s">
        <v>700</v>
      </c>
      <c r="D447" t="s">
        <v>187</v>
      </c>
      <c r="E447">
        <v>0</v>
      </c>
      <c r="F447" s="16">
        <v>45427</v>
      </c>
      <c r="G447" t="s">
        <v>1862</v>
      </c>
      <c r="H447" s="17">
        <v>0.37083333333333335</v>
      </c>
      <c r="J447">
        <v>1143</v>
      </c>
      <c r="K447">
        <v>86</v>
      </c>
      <c r="L447">
        <v>2</v>
      </c>
      <c r="M447">
        <v>0</v>
      </c>
      <c r="N447">
        <v>1</v>
      </c>
      <c r="P447">
        <v>89</v>
      </c>
      <c r="Q447" s="18">
        <v>7.7865266841644798E-2</v>
      </c>
      <c r="R447">
        <v>8</v>
      </c>
    </row>
    <row r="448" spans="1:18" x14ac:dyDescent="0.3">
      <c r="A448" t="s">
        <v>2916</v>
      </c>
      <c r="B448" t="s">
        <v>693</v>
      </c>
      <c r="C448" t="s">
        <v>694</v>
      </c>
      <c r="D448" t="s">
        <v>187</v>
      </c>
      <c r="E448">
        <v>0</v>
      </c>
      <c r="F448" s="16">
        <v>45428</v>
      </c>
      <c r="G448" t="s">
        <v>1861</v>
      </c>
      <c r="H448" s="17">
        <v>0.49861111111111112</v>
      </c>
      <c r="J448">
        <v>5609</v>
      </c>
      <c r="K448">
        <v>324</v>
      </c>
      <c r="L448">
        <v>68</v>
      </c>
      <c r="M448">
        <v>28</v>
      </c>
      <c r="N448">
        <v>11</v>
      </c>
      <c r="O448">
        <v>2</v>
      </c>
      <c r="P448">
        <v>431</v>
      </c>
      <c r="Q448" s="18">
        <v>7.68407915849528E-2</v>
      </c>
      <c r="R448">
        <v>11</v>
      </c>
    </row>
    <row r="449" spans="1:18" x14ac:dyDescent="0.3">
      <c r="A449" t="s">
        <v>3151</v>
      </c>
      <c r="B449" t="s">
        <v>695</v>
      </c>
      <c r="C449" t="s">
        <v>696</v>
      </c>
      <c r="D449" t="s">
        <v>187</v>
      </c>
      <c r="E449">
        <v>0</v>
      </c>
      <c r="F449" s="16">
        <v>45428</v>
      </c>
      <c r="G449" t="s">
        <v>1861</v>
      </c>
      <c r="H449" s="17">
        <v>0.40763888888888888</v>
      </c>
      <c r="J449">
        <v>2246</v>
      </c>
      <c r="K449">
        <v>155</v>
      </c>
      <c r="L449">
        <v>8</v>
      </c>
      <c r="M449">
        <v>3</v>
      </c>
      <c r="N449">
        <v>0</v>
      </c>
      <c r="O449">
        <v>1</v>
      </c>
      <c r="P449">
        <v>166</v>
      </c>
      <c r="Q449" s="18">
        <v>7.3909171861086406E-2</v>
      </c>
      <c r="R449">
        <v>9</v>
      </c>
    </row>
    <row r="450" spans="1:18" x14ac:dyDescent="0.3">
      <c r="A450" t="s">
        <v>3237</v>
      </c>
      <c r="B450" t="s">
        <v>691</v>
      </c>
      <c r="C450" t="s">
        <v>692</v>
      </c>
      <c r="D450" t="s">
        <v>187</v>
      </c>
      <c r="E450">
        <v>0</v>
      </c>
      <c r="F450" s="16">
        <v>45429</v>
      </c>
      <c r="G450" t="s">
        <v>1860</v>
      </c>
      <c r="H450" s="17">
        <v>0.33611111111111114</v>
      </c>
      <c r="J450">
        <v>1560</v>
      </c>
      <c r="K450">
        <v>89</v>
      </c>
      <c r="L450">
        <v>1</v>
      </c>
      <c r="M450">
        <v>1</v>
      </c>
      <c r="N450">
        <v>1</v>
      </c>
      <c r="P450">
        <v>92</v>
      </c>
      <c r="Q450" s="18">
        <v>5.8974358974359001E-2</v>
      </c>
      <c r="R450">
        <v>8</v>
      </c>
    </row>
    <row r="451" spans="1:18" x14ac:dyDescent="0.3">
      <c r="A451" t="s">
        <v>3068</v>
      </c>
      <c r="B451" t="s">
        <v>689</v>
      </c>
      <c r="C451" t="s">
        <v>690</v>
      </c>
      <c r="D451" t="s">
        <v>188</v>
      </c>
      <c r="E451">
        <v>0</v>
      </c>
      <c r="F451" s="16">
        <v>45432</v>
      </c>
      <c r="G451" t="s">
        <v>1858</v>
      </c>
      <c r="H451" s="17">
        <v>0.37569444444444444</v>
      </c>
      <c r="J451">
        <v>3054</v>
      </c>
      <c r="K451">
        <v>293</v>
      </c>
      <c r="L451">
        <v>69</v>
      </c>
      <c r="M451">
        <v>19</v>
      </c>
      <c r="N451">
        <v>24</v>
      </c>
      <c r="O451">
        <v>8</v>
      </c>
      <c r="P451">
        <v>405</v>
      </c>
      <c r="Q451" s="18">
        <v>0.13261296660117899</v>
      </c>
      <c r="R451">
        <v>9</v>
      </c>
    </row>
    <row r="452" spans="1:18" x14ac:dyDescent="0.3">
      <c r="A452" t="s">
        <v>3110</v>
      </c>
      <c r="B452" t="s">
        <v>687</v>
      </c>
      <c r="C452" t="s">
        <v>688</v>
      </c>
      <c r="D452" t="s">
        <v>187</v>
      </c>
      <c r="E452">
        <v>0</v>
      </c>
      <c r="F452" s="16">
        <v>45433</v>
      </c>
      <c r="G452" t="s">
        <v>1863</v>
      </c>
      <c r="H452" s="17">
        <v>0.81458333333333333</v>
      </c>
      <c r="J452">
        <v>2656</v>
      </c>
      <c r="K452">
        <v>48</v>
      </c>
      <c r="L452">
        <v>10</v>
      </c>
      <c r="M452">
        <v>12</v>
      </c>
      <c r="N452">
        <v>7</v>
      </c>
      <c r="P452">
        <v>77</v>
      </c>
      <c r="Q452" s="18">
        <v>2.89909638554217E-2</v>
      </c>
      <c r="R452">
        <v>19</v>
      </c>
    </row>
    <row r="453" spans="1:18" x14ac:dyDescent="0.3">
      <c r="A453" t="s">
        <v>3109</v>
      </c>
      <c r="B453" t="s">
        <v>683</v>
      </c>
      <c r="C453" t="s">
        <v>684</v>
      </c>
      <c r="D453" t="s">
        <v>187</v>
      </c>
      <c r="E453">
        <v>0</v>
      </c>
      <c r="F453" s="16">
        <v>45434</v>
      </c>
      <c r="G453" t="s">
        <v>1862</v>
      </c>
      <c r="H453" s="17">
        <v>0.82847222222222228</v>
      </c>
      <c r="J453">
        <v>2659</v>
      </c>
      <c r="K453">
        <v>114</v>
      </c>
      <c r="L453">
        <v>12</v>
      </c>
      <c r="M453">
        <v>0</v>
      </c>
      <c r="N453">
        <v>3</v>
      </c>
      <c r="O453">
        <v>1</v>
      </c>
      <c r="P453">
        <v>129</v>
      </c>
      <c r="Q453" s="18">
        <v>4.8514479127491503E-2</v>
      </c>
      <c r="R453">
        <v>19</v>
      </c>
    </row>
    <row r="454" spans="1:18" x14ac:dyDescent="0.3">
      <c r="A454" t="s">
        <v>3123</v>
      </c>
      <c r="B454" t="s">
        <v>685</v>
      </c>
      <c r="C454" t="s">
        <v>686</v>
      </c>
      <c r="D454" t="s">
        <v>187</v>
      </c>
      <c r="E454">
        <v>0</v>
      </c>
      <c r="F454" s="16">
        <v>45434</v>
      </c>
      <c r="G454" t="s">
        <v>1862</v>
      </c>
      <c r="H454" s="17">
        <v>0.38541666666666669</v>
      </c>
      <c r="J454">
        <v>2514</v>
      </c>
      <c r="K454">
        <v>167</v>
      </c>
      <c r="L454">
        <v>47</v>
      </c>
      <c r="M454">
        <v>0</v>
      </c>
      <c r="N454">
        <v>14</v>
      </c>
      <c r="O454">
        <v>2</v>
      </c>
      <c r="P454">
        <v>228</v>
      </c>
      <c r="Q454" s="18">
        <v>9.0692124105011901E-2</v>
      </c>
      <c r="R454">
        <v>9</v>
      </c>
    </row>
    <row r="455" spans="1:18" x14ac:dyDescent="0.3">
      <c r="A455" t="s">
        <v>2798</v>
      </c>
      <c r="B455" t="s">
        <v>679</v>
      </c>
      <c r="C455" t="s">
        <v>680</v>
      </c>
      <c r="D455" t="s">
        <v>187</v>
      </c>
      <c r="E455">
        <v>0</v>
      </c>
      <c r="F455" s="16">
        <v>45435</v>
      </c>
      <c r="G455" t="s">
        <v>1861</v>
      </c>
      <c r="H455" s="17">
        <v>0.81597222222222221</v>
      </c>
      <c r="J455">
        <v>13525</v>
      </c>
      <c r="K455">
        <v>897</v>
      </c>
      <c r="L455">
        <v>213</v>
      </c>
      <c r="M455">
        <v>22</v>
      </c>
      <c r="N455">
        <v>93</v>
      </c>
      <c r="O455">
        <v>17</v>
      </c>
      <c r="P455">
        <v>1225</v>
      </c>
      <c r="Q455" s="18">
        <v>9.0573012939001801E-2</v>
      </c>
      <c r="R455">
        <v>19</v>
      </c>
    </row>
    <row r="456" spans="1:18" x14ac:dyDescent="0.3">
      <c r="A456" t="s">
        <v>2928</v>
      </c>
      <c r="B456" t="s">
        <v>681</v>
      </c>
      <c r="C456" t="s">
        <v>682</v>
      </c>
      <c r="D456" t="s">
        <v>187</v>
      </c>
      <c r="E456">
        <v>0</v>
      </c>
      <c r="F456" s="16">
        <v>45435</v>
      </c>
      <c r="G456" t="s">
        <v>1861</v>
      </c>
      <c r="H456" s="17">
        <v>0.52152777777777781</v>
      </c>
      <c r="J456">
        <v>5295</v>
      </c>
      <c r="K456">
        <v>382</v>
      </c>
      <c r="L456">
        <v>59</v>
      </c>
      <c r="M456">
        <v>2</v>
      </c>
      <c r="N456">
        <v>26</v>
      </c>
      <c r="P456">
        <v>469</v>
      </c>
      <c r="Q456" s="18">
        <v>8.8574126534466502E-2</v>
      </c>
      <c r="R456">
        <v>12</v>
      </c>
    </row>
    <row r="457" spans="1:18" x14ac:dyDescent="0.3">
      <c r="A457" t="s">
        <v>3213</v>
      </c>
      <c r="B457" t="s">
        <v>677</v>
      </c>
      <c r="C457" t="s">
        <v>678</v>
      </c>
      <c r="D457" t="s">
        <v>187</v>
      </c>
      <c r="E457">
        <v>0</v>
      </c>
      <c r="F457" s="16">
        <v>45436</v>
      </c>
      <c r="G457" t="s">
        <v>1860</v>
      </c>
      <c r="H457" s="17">
        <v>0.39791666666666664</v>
      </c>
      <c r="J457">
        <v>1709</v>
      </c>
      <c r="K457">
        <v>55</v>
      </c>
      <c r="L457">
        <v>3</v>
      </c>
      <c r="M457">
        <v>4</v>
      </c>
      <c r="N457">
        <v>0</v>
      </c>
      <c r="P457">
        <v>62</v>
      </c>
      <c r="Q457" s="18">
        <v>3.6278525453481598E-2</v>
      </c>
      <c r="R457">
        <v>9</v>
      </c>
    </row>
    <row r="458" spans="1:18" x14ac:dyDescent="0.3">
      <c r="A458" t="s">
        <v>3206</v>
      </c>
      <c r="B458" t="s">
        <v>675</v>
      </c>
      <c r="C458" t="s">
        <v>676</v>
      </c>
      <c r="D458" t="s">
        <v>187</v>
      </c>
      <c r="E458">
        <v>0</v>
      </c>
      <c r="F458" s="16">
        <v>45439</v>
      </c>
      <c r="G458" t="s">
        <v>1858</v>
      </c>
      <c r="H458" s="17">
        <v>0.56319444444444444</v>
      </c>
      <c r="J458">
        <v>1739</v>
      </c>
      <c r="K458">
        <v>44</v>
      </c>
      <c r="L458">
        <v>7</v>
      </c>
      <c r="M458">
        <v>0</v>
      </c>
      <c r="N458">
        <v>1</v>
      </c>
      <c r="P458">
        <v>52</v>
      </c>
      <c r="Q458" s="18">
        <v>2.9902242668200098E-2</v>
      </c>
      <c r="R458">
        <v>13</v>
      </c>
    </row>
    <row r="459" spans="1:18" x14ac:dyDescent="0.3">
      <c r="A459" t="s">
        <v>3219</v>
      </c>
      <c r="B459" t="s">
        <v>671</v>
      </c>
      <c r="C459" t="s">
        <v>672</v>
      </c>
      <c r="D459" t="s">
        <v>187</v>
      </c>
      <c r="E459">
        <v>0</v>
      </c>
      <c r="F459" s="16">
        <v>45439</v>
      </c>
      <c r="G459" t="s">
        <v>1858</v>
      </c>
      <c r="H459" s="17">
        <v>0.84652777777777777</v>
      </c>
      <c r="J459">
        <v>1666</v>
      </c>
      <c r="K459">
        <v>91</v>
      </c>
      <c r="L459">
        <v>9</v>
      </c>
      <c r="M459">
        <v>0</v>
      </c>
      <c r="N459">
        <v>9</v>
      </c>
      <c r="O459">
        <v>1</v>
      </c>
      <c r="P459">
        <v>109</v>
      </c>
      <c r="Q459" s="18">
        <v>6.54261704681873E-2</v>
      </c>
      <c r="R459">
        <v>20</v>
      </c>
    </row>
    <row r="460" spans="1:18" x14ac:dyDescent="0.3">
      <c r="A460" t="s">
        <v>3262</v>
      </c>
      <c r="B460" t="s">
        <v>673</v>
      </c>
      <c r="C460" t="s">
        <v>674</v>
      </c>
      <c r="D460" t="s">
        <v>187</v>
      </c>
      <c r="E460">
        <v>0</v>
      </c>
      <c r="F460" s="16">
        <v>45439</v>
      </c>
      <c r="G460" t="s">
        <v>1858</v>
      </c>
      <c r="H460" s="17">
        <v>0.65625</v>
      </c>
      <c r="J460">
        <v>1284</v>
      </c>
      <c r="K460">
        <v>85</v>
      </c>
      <c r="L460">
        <v>6</v>
      </c>
      <c r="M460">
        <v>0</v>
      </c>
      <c r="N460">
        <v>3</v>
      </c>
      <c r="P460">
        <v>94</v>
      </c>
      <c r="Q460" s="18">
        <v>7.3208722741433002E-2</v>
      </c>
      <c r="R460">
        <v>15</v>
      </c>
    </row>
    <row r="461" spans="1:18" x14ac:dyDescent="0.3">
      <c r="A461" t="s">
        <v>2859</v>
      </c>
      <c r="B461" t="s">
        <v>667</v>
      </c>
      <c r="C461" t="s">
        <v>668</v>
      </c>
      <c r="D461" t="s">
        <v>187</v>
      </c>
      <c r="E461">
        <v>0</v>
      </c>
      <c r="F461" s="16">
        <v>45440</v>
      </c>
      <c r="G461" t="s">
        <v>1863</v>
      </c>
      <c r="H461" s="17">
        <v>0.7944444444444444</v>
      </c>
      <c r="J461">
        <v>6945</v>
      </c>
      <c r="K461">
        <v>192</v>
      </c>
      <c r="L461">
        <v>83</v>
      </c>
      <c r="M461">
        <v>29</v>
      </c>
      <c r="N461">
        <v>5</v>
      </c>
      <c r="P461">
        <v>309</v>
      </c>
      <c r="Q461" s="18">
        <v>4.4492440604751597E-2</v>
      </c>
      <c r="R461">
        <v>19</v>
      </c>
    </row>
    <row r="462" spans="1:18" x14ac:dyDescent="0.3">
      <c r="A462" t="s">
        <v>3051</v>
      </c>
      <c r="B462" t="s">
        <v>669</v>
      </c>
      <c r="C462" t="s">
        <v>670</v>
      </c>
      <c r="D462" t="s">
        <v>187</v>
      </c>
      <c r="E462">
        <v>0</v>
      </c>
      <c r="F462" s="16">
        <v>45440</v>
      </c>
      <c r="G462" t="s">
        <v>1863</v>
      </c>
      <c r="H462" s="17">
        <v>0.38750000000000001</v>
      </c>
      <c r="J462">
        <v>3230</v>
      </c>
      <c r="K462">
        <v>225</v>
      </c>
      <c r="L462">
        <v>44</v>
      </c>
      <c r="M462">
        <v>2</v>
      </c>
      <c r="N462">
        <v>17</v>
      </c>
      <c r="O462">
        <v>4</v>
      </c>
      <c r="P462">
        <v>288</v>
      </c>
      <c r="Q462" s="18">
        <v>8.9164086687306507E-2</v>
      </c>
      <c r="R462">
        <v>9</v>
      </c>
    </row>
    <row r="463" spans="1:18" x14ac:dyDescent="0.3">
      <c r="A463" t="s">
        <v>2899</v>
      </c>
      <c r="B463" t="s">
        <v>665</v>
      </c>
      <c r="C463" t="s">
        <v>666</v>
      </c>
      <c r="D463" t="s">
        <v>189</v>
      </c>
      <c r="E463">
        <v>55</v>
      </c>
      <c r="F463" s="16">
        <v>45441</v>
      </c>
      <c r="G463" t="s">
        <v>1862</v>
      </c>
      <c r="H463" s="17">
        <v>0.36041666666666666</v>
      </c>
      <c r="J463">
        <v>5900</v>
      </c>
      <c r="K463">
        <v>320</v>
      </c>
      <c r="L463">
        <v>82</v>
      </c>
      <c r="M463">
        <v>6</v>
      </c>
      <c r="N463">
        <v>20</v>
      </c>
      <c r="O463">
        <v>13</v>
      </c>
      <c r="P463">
        <v>428</v>
      </c>
      <c r="Q463" s="18">
        <v>7.2542372881355899E-2</v>
      </c>
      <c r="R463">
        <v>8</v>
      </c>
    </row>
    <row r="464" spans="1:18" x14ac:dyDescent="0.3">
      <c r="A464" t="s">
        <v>2919</v>
      </c>
      <c r="B464" t="s">
        <v>663</v>
      </c>
      <c r="C464" t="s">
        <v>664</v>
      </c>
      <c r="D464" t="s">
        <v>187</v>
      </c>
      <c r="E464">
        <v>0</v>
      </c>
      <c r="F464" s="16">
        <v>45441</v>
      </c>
      <c r="G464" t="s">
        <v>1862</v>
      </c>
      <c r="H464" s="17">
        <v>0.59652777777777777</v>
      </c>
      <c r="J464">
        <v>5511</v>
      </c>
      <c r="K464">
        <v>213</v>
      </c>
      <c r="L464">
        <v>61</v>
      </c>
      <c r="M464">
        <v>20</v>
      </c>
      <c r="N464">
        <v>7</v>
      </c>
      <c r="O464">
        <v>1</v>
      </c>
      <c r="P464">
        <v>301</v>
      </c>
      <c r="Q464" s="18">
        <v>5.4618036653964801E-2</v>
      </c>
      <c r="R464">
        <v>14</v>
      </c>
    </row>
    <row r="465" spans="1:18" x14ac:dyDescent="0.3">
      <c r="A465" t="s">
        <v>3287</v>
      </c>
      <c r="B465" t="s">
        <v>661</v>
      </c>
      <c r="C465" t="s">
        <v>662</v>
      </c>
      <c r="D465" t="s">
        <v>187</v>
      </c>
      <c r="E465">
        <v>0</v>
      </c>
      <c r="F465" s="16">
        <v>45441</v>
      </c>
      <c r="G465" t="s">
        <v>1862</v>
      </c>
      <c r="H465" s="17">
        <v>0.82291666666666663</v>
      </c>
      <c r="J465">
        <v>1021</v>
      </c>
      <c r="K465">
        <v>76</v>
      </c>
      <c r="L465">
        <v>2</v>
      </c>
      <c r="M465">
        <v>0</v>
      </c>
      <c r="N465">
        <v>3</v>
      </c>
      <c r="O465">
        <v>1</v>
      </c>
      <c r="P465">
        <v>81</v>
      </c>
      <c r="Q465" s="18">
        <v>7.9333986287953004E-2</v>
      </c>
      <c r="R465">
        <v>19</v>
      </c>
    </row>
    <row r="466" spans="1:18" x14ac:dyDescent="0.3">
      <c r="A466" t="s">
        <v>2821</v>
      </c>
      <c r="B466" t="s">
        <v>657</v>
      </c>
      <c r="C466" t="s">
        <v>658</v>
      </c>
      <c r="D466" t="s">
        <v>187</v>
      </c>
      <c r="E466">
        <v>0</v>
      </c>
      <c r="F466" s="16">
        <v>45442</v>
      </c>
      <c r="G466" t="s">
        <v>1861</v>
      </c>
      <c r="H466" s="17">
        <v>0.84305555555555556</v>
      </c>
      <c r="J466">
        <v>8906</v>
      </c>
      <c r="K466">
        <v>623</v>
      </c>
      <c r="L466">
        <v>59</v>
      </c>
      <c r="M466">
        <v>2</v>
      </c>
      <c r="N466">
        <v>13</v>
      </c>
      <c r="O466">
        <v>3</v>
      </c>
      <c r="P466">
        <v>697</v>
      </c>
      <c r="Q466" s="18">
        <v>7.8261845946552902E-2</v>
      </c>
      <c r="R466">
        <v>20</v>
      </c>
    </row>
    <row r="467" spans="1:18" x14ac:dyDescent="0.3">
      <c r="A467" t="s">
        <v>3033</v>
      </c>
      <c r="B467" t="s">
        <v>659</v>
      </c>
      <c r="C467" t="s">
        <v>660</v>
      </c>
      <c r="D467" t="s">
        <v>187</v>
      </c>
      <c r="E467">
        <v>0</v>
      </c>
      <c r="F467" s="16">
        <v>45442</v>
      </c>
      <c r="G467" t="s">
        <v>1861</v>
      </c>
      <c r="H467" s="17">
        <v>0.40972222222222221</v>
      </c>
      <c r="J467">
        <v>3439</v>
      </c>
      <c r="K467">
        <v>112</v>
      </c>
      <c r="L467">
        <v>40</v>
      </c>
      <c r="M467">
        <v>1</v>
      </c>
      <c r="N467">
        <v>6</v>
      </c>
      <c r="P467">
        <v>159</v>
      </c>
      <c r="Q467" s="18">
        <v>4.6234370456528097E-2</v>
      </c>
      <c r="R467">
        <v>9</v>
      </c>
    </row>
    <row r="468" spans="1:18" x14ac:dyDescent="0.3">
      <c r="A468" t="s">
        <v>3115</v>
      </c>
      <c r="B468" t="s">
        <v>655</v>
      </c>
      <c r="C468" t="s">
        <v>656</v>
      </c>
      <c r="D468" t="s">
        <v>187</v>
      </c>
      <c r="E468">
        <v>0</v>
      </c>
      <c r="F468" s="16">
        <v>45443</v>
      </c>
      <c r="G468" t="s">
        <v>1860</v>
      </c>
      <c r="H468" s="17">
        <v>0.53194444444444444</v>
      </c>
      <c r="J468">
        <v>2591</v>
      </c>
      <c r="K468">
        <v>169</v>
      </c>
      <c r="L468">
        <v>7</v>
      </c>
      <c r="M468">
        <v>0</v>
      </c>
      <c r="N468">
        <v>11</v>
      </c>
      <c r="P468">
        <v>187</v>
      </c>
      <c r="Q468" s="18">
        <v>7.2172906213817098E-2</v>
      </c>
      <c r="R468">
        <v>12</v>
      </c>
    </row>
    <row r="469" spans="1:18" x14ac:dyDescent="0.3">
      <c r="A469" t="s">
        <v>2878</v>
      </c>
      <c r="B469" t="s">
        <v>651</v>
      </c>
      <c r="C469" t="s">
        <v>652</v>
      </c>
      <c r="D469" t="s">
        <v>188</v>
      </c>
      <c r="E469">
        <v>0</v>
      </c>
      <c r="F469" s="16">
        <v>45446</v>
      </c>
      <c r="G469" t="s">
        <v>1858</v>
      </c>
      <c r="H469" s="17">
        <v>0.8</v>
      </c>
      <c r="J469">
        <v>6327</v>
      </c>
      <c r="K469">
        <v>407</v>
      </c>
      <c r="L469">
        <v>87</v>
      </c>
      <c r="M469">
        <v>25</v>
      </c>
      <c r="N469">
        <v>20</v>
      </c>
      <c r="O469">
        <v>7</v>
      </c>
      <c r="P469">
        <v>539</v>
      </c>
      <c r="Q469" s="18">
        <v>8.5190453611506206E-2</v>
      </c>
      <c r="R469">
        <v>19</v>
      </c>
    </row>
    <row r="470" spans="1:18" x14ac:dyDescent="0.3">
      <c r="A470" t="s">
        <v>3179</v>
      </c>
      <c r="B470" t="s">
        <v>653</v>
      </c>
      <c r="C470" t="s">
        <v>654</v>
      </c>
      <c r="D470" t="s">
        <v>187</v>
      </c>
      <c r="E470">
        <v>0</v>
      </c>
      <c r="F470" s="16">
        <v>45446</v>
      </c>
      <c r="G470" t="s">
        <v>1858</v>
      </c>
      <c r="H470" s="17">
        <v>0.44027777777777777</v>
      </c>
      <c r="J470">
        <v>1959</v>
      </c>
      <c r="K470">
        <v>72</v>
      </c>
      <c r="L470">
        <v>3</v>
      </c>
      <c r="M470">
        <v>0</v>
      </c>
      <c r="N470">
        <v>4</v>
      </c>
      <c r="P470">
        <v>79</v>
      </c>
      <c r="Q470" s="18">
        <v>4.0326697294538E-2</v>
      </c>
      <c r="R470">
        <v>10</v>
      </c>
    </row>
    <row r="471" spans="1:18" x14ac:dyDescent="0.3">
      <c r="A471" t="s">
        <v>2816</v>
      </c>
      <c r="B471" t="s">
        <v>649</v>
      </c>
      <c r="C471" t="s">
        <v>650</v>
      </c>
      <c r="D471" t="s">
        <v>187</v>
      </c>
      <c r="E471">
        <v>0</v>
      </c>
      <c r="F471" s="16">
        <v>45447</v>
      </c>
      <c r="G471" t="s">
        <v>1863</v>
      </c>
      <c r="H471" s="17">
        <v>0.40763888888888888</v>
      </c>
      <c r="J471">
        <v>9411</v>
      </c>
      <c r="K471">
        <v>400</v>
      </c>
      <c r="L471">
        <v>78</v>
      </c>
      <c r="M471">
        <v>17</v>
      </c>
      <c r="N471">
        <v>30</v>
      </c>
      <c r="O471">
        <v>10</v>
      </c>
      <c r="P471">
        <v>525</v>
      </c>
      <c r="Q471" s="18">
        <v>5.5785782594835798E-2</v>
      </c>
      <c r="R471">
        <v>9</v>
      </c>
    </row>
    <row r="472" spans="1:18" x14ac:dyDescent="0.3">
      <c r="A472" t="s">
        <v>3166</v>
      </c>
      <c r="B472" t="s">
        <v>645</v>
      </c>
      <c r="C472" t="s">
        <v>646</v>
      </c>
      <c r="D472" t="s">
        <v>187</v>
      </c>
      <c r="E472">
        <v>0</v>
      </c>
      <c r="F472" s="16">
        <v>45447</v>
      </c>
      <c r="G472" t="s">
        <v>1863</v>
      </c>
      <c r="H472" s="17">
        <v>0.80625000000000002</v>
      </c>
      <c r="J472">
        <v>2088</v>
      </c>
      <c r="K472">
        <v>104</v>
      </c>
      <c r="L472">
        <v>12</v>
      </c>
      <c r="M472">
        <v>2</v>
      </c>
      <c r="N472">
        <v>4</v>
      </c>
      <c r="P472">
        <v>122</v>
      </c>
      <c r="Q472" s="18">
        <v>5.8429118773946402E-2</v>
      </c>
      <c r="R472">
        <v>19</v>
      </c>
    </row>
    <row r="473" spans="1:18" x14ac:dyDescent="0.3">
      <c r="A473" t="s">
        <v>3183</v>
      </c>
      <c r="B473" t="s">
        <v>647</v>
      </c>
      <c r="C473" t="s">
        <v>648</v>
      </c>
      <c r="D473" t="s">
        <v>187</v>
      </c>
      <c r="E473">
        <v>0</v>
      </c>
      <c r="F473" s="16">
        <v>45447</v>
      </c>
      <c r="G473" t="s">
        <v>1863</v>
      </c>
      <c r="H473" s="17">
        <v>0.66319444444444442</v>
      </c>
      <c r="J473">
        <v>1938</v>
      </c>
      <c r="K473">
        <v>40</v>
      </c>
      <c r="L473">
        <v>6</v>
      </c>
      <c r="M473">
        <v>9</v>
      </c>
      <c r="N473">
        <v>2</v>
      </c>
      <c r="O473">
        <v>1</v>
      </c>
      <c r="P473">
        <v>57</v>
      </c>
      <c r="Q473" s="18">
        <v>2.9411764705882401E-2</v>
      </c>
      <c r="R473">
        <v>15</v>
      </c>
    </row>
    <row r="474" spans="1:18" x14ac:dyDescent="0.3">
      <c r="A474" t="s">
        <v>3282</v>
      </c>
      <c r="B474" t="s">
        <v>641</v>
      </c>
      <c r="C474" t="s">
        <v>642</v>
      </c>
      <c r="D474" t="s">
        <v>187</v>
      </c>
      <c r="E474">
        <v>0</v>
      </c>
      <c r="F474" s="16">
        <v>45448</v>
      </c>
      <c r="G474" t="s">
        <v>1862</v>
      </c>
      <c r="H474" s="17">
        <v>0.83888888888888891</v>
      </c>
      <c r="J474">
        <v>1073</v>
      </c>
      <c r="K474">
        <v>54</v>
      </c>
      <c r="L474">
        <v>1</v>
      </c>
      <c r="M474">
        <v>1</v>
      </c>
      <c r="N474">
        <v>3</v>
      </c>
      <c r="P474">
        <v>59</v>
      </c>
      <c r="Q474" s="18">
        <v>5.4986020503261901E-2</v>
      </c>
      <c r="R474">
        <v>20</v>
      </c>
    </row>
    <row r="475" spans="1:18" x14ac:dyDescent="0.3">
      <c r="A475" t="s">
        <v>3304</v>
      </c>
      <c r="B475" t="s">
        <v>643</v>
      </c>
      <c r="C475" t="s">
        <v>644</v>
      </c>
      <c r="D475" t="s">
        <v>187</v>
      </c>
      <c r="E475">
        <v>0</v>
      </c>
      <c r="F475" s="16">
        <v>45448</v>
      </c>
      <c r="G475" t="s">
        <v>1862</v>
      </c>
      <c r="H475" s="17">
        <v>0.42083333333333334</v>
      </c>
      <c r="J475">
        <v>721</v>
      </c>
      <c r="K475">
        <v>44</v>
      </c>
      <c r="L475">
        <v>0</v>
      </c>
      <c r="M475">
        <v>0</v>
      </c>
      <c r="N475">
        <v>1</v>
      </c>
      <c r="P475">
        <v>45</v>
      </c>
      <c r="Q475" s="18">
        <v>6.24133148404993E-2</v>
      </c>
      <c r="R475">
        <v>10</v>
      </c>
    </row>
    <row r="476" spans="1:18" x14ac:dyDescent="0.3">
      <c r="A476" t="s">
        <v>3164</v>
      </c>
      <c r="B476" t="s">
        <v>637</v>
      </c>
      <c r="C476" t="s">
        <v>638</v>
      </c>
      <c r="D476" t="s">
        <v>187</v>
      </c>
      <c r="E476">
        <v>0</v>
      </c>
      <c r="F476" s="16">
        <v>45449</v>
      </c>
      <c r="G476" t="s">
        <v>1861</v>
      </c>
      <c r="H476" s="17">
        <v>0.77916666666666667</v>
      </c>
      <c r="J476">
        <v>2093</v>
      </c>
      <c r="K476">
        <v>87</v>
      </c>
      <c r="L476">
        <v>5</v>
      </c>
      <c r="M476">
        <v>3</v>
      </c>
      <c r="N476">
        <v>1</v>
      </c>
      <c r="P476">
        <v>96</v>
      </c>
      <c r="Q476" s="18">
        <v>4.5867176301958898E-2</v>
      </c>
      <c r="R476">
        <v>18</v>
      </c>
    </row>
    <row r="477" spans="1:18" x14ac:dyDescent="0.3">
      <c r="A477" t="s">
        <v>3200</v>
      </c>
      <c r="B477" t="s">
        <v>639</v>
      </c>
      <c r="C477" t="s">
        <v>640</v>
      </c>
      <c r="D477" t="s">
        <v>187</v>
      </c>
      <c r="E477">
        <v>0</v>
      </c>
      <c r="F477" s="16">
        <v>45449</v>
      </c>
      <c r="G477" t="s">
        <v>1861</v>
      </c>
      <c r="H477" s="17">
        <v>0.65555555555555556</v>
      </c>
      <c r="J477">
        <v>1811</v>
      </c>
      <c r="K477">
        <v>170</v>
      </c>
      <c r="L477">
        <v>0</v>
      </c>
      <c r="M477">
        <v>1</v>
      </c>
      <c r="N477">
        <v>0</v>
      </c>
      <c r="P477">
        <v>171</v>
      </c>
      <c r="Q477" s="18">
        <v>9.4422970734400896E-2</v>
      </c>
      <c r="R477">
        <v>15</v>
      </c>
    </row>
    <row r="478" spans="1:18" x14ac:dyDescent="0.3">
      <c r="A478" t="s">
        <v>3195</v>
      </c>
      <c r="B478" t="s">
        <v>635</v>
      </c>
      <c r="C478" t="s">
        <v>636</v>
      </c>
      <c r="D478" t="s">
        <v>187</v>
      </c>
      <c r="E478">
        <v>0</v>
      </c>
      <c r="F478" s="16">
        <v>45450</v>
      </c>
      <c r="G478" t="s">
        <v>1860</v>
      </c>
      <c r="H478" s="17">
        <v>0.50277777777777777</v>
      </c>
      <c r="J478">
        <v>1835</v>
      </c>
      <c r="K478">
        <v>51</v>
      </c>
      <c r="L478">
        <v>1</v>
      </c>
      <c r="M478">
        <v>0</v>
      </c>
      <c r="N478">
        <v>0</v>
      </c>
      <c r="P478">
        <v>52</v>
      </c>
      <c r="Q478" s="18">
        <v>2.8337874659400498E-2</v>
      </c>
      <c r="R478">
        <v>12</v>
      </c>
    </row>
    <row r="479" spans="1:18" x14ac:dyDescent="0.3">
      <c r="A479" t="s">
        <v>2839</v>
      </c>
      <c r="B479" t="s">
        <v>633</v>
      </c>
      <c r="C479" t="s">
        <v>634</v>
      </c>
      <c r="D479" t="s">
        <v>187</v>
      </c>
      <c r="E479">
        <v>0</v>
      </c>
      <c r="F479" s="16">
        <v>45451</v>
      </c>
      <c r="G479" t="s">
        <v>1859</v>
      </c>
      <c r="H479" s="17">
        <v>0.79166666666666663</v>
      </c>
      <c r="J479">
        <v>7651</v>
      </c>
      <c r="K479">
        <v>570</v>
      </c>
      <c r="L479">
        <v>148</v>
      </c>
      <c r="M479">
        <v>1</v>
      </c>
      <c r="N479">
        <v>38</v>
      </c>
      <c r="O479">
        <v>23</v>
      </c>
      <c r="P479">
        <v>757</v>
      </c>
      <c r="Q479" s="18">
        <v>9.8941314860802501E-2</v>
      </c>
      <c r="R479">
        <v>19</v>
      </c>
    </row>
    <row r="480" spans="1:18" x14ac:dyDescent="0.3">
      <c r="A480" t="s">
        <v>3099</v>
      </c>
      <c r="B480" t="s">
        <v>629</v>
      </c>
      <c r="C480" t="s">
        <v>630</v>
      </c>
      <c r="D480" t="s">
        <v>189</v>
      </c>
      <c r="E480">
        <v>82</v>
      </c>
      <c r="F480" s="16">
        <v>45453</v>
      </c>
      <c r="G480" t="s">
        <v>1858</v>
      </c>
      <c r="H480" s="17">
        <v>0.81388888888888888</v>
      </c>
      <c r="J480">
        <v>2768</v>
      </c>
      <c r="K480">
        <v>182</v>
      </c>
      <c r="L480">
        <v>19</v>
      </c>
      <c r="M480">
        <v>7</v>
      </c>
      <c r="N480">
        <v>6</v>
      </c>
      <c r="O480">
        <v>7</v>
      </c>
      <c r="P480">
        <v>214</v>
      </c>
      <c r="Q480" s="18">
        <v>7.7312138728323695E-2</v>
      </c>
      <c r="R480">
        <v>19</v>
      </c>
    </row>
    <row r="481" spans="1:18" x14ac:dyDescent="0.3">
      <c r="A481" t="s">
        <v>3212</v>
      </c>
      <c r="B481" t="s">
        <v>631</v>
      </c>
      <c r="C481" t="s">
        <v>632</v>
      </c>
      <c r="D481" t="s">
        <v>187</v>
      </c>
      <c r="E481">
        <v>0</v>
      </c>
      <c r="F481" s="16">
        <v>45453</v>
      </c>
      <c r="G481" t="s">
        <v>1858</v>
      </c>
      <c r="H481" s="17">
        <v>0.53333333333333333</v>
      </c>
      <c r="J481">
        <v>1709</v>
      </c>
      <c r="K481">
        <v>62</v>
      </c>
      <c r="L481">
        <v>4</v>
      </c>
      <c r="M481">
        <v>0</v>
      </c>
      <c r="N481">
        <v>3</v>
      </c>
      <c r="O481">
        <v>1</v>
      </c>
      <c r="P481">
        <v>69</v>
      </c>
      <c r="Q481" s="18">
        <v>4.0374488004681103E-2</v>
      </c>
      <c r="R481">
        <v>12</v>
      </c>
    </row>
    <row r="482" spans="1:18" x14ac:dyDescent="0.3">
      <c r="A482" t="s">
        <v>2982</v>
      </c>
      <c r="B482" t="s">
        <v>627</v>
      </c>
      <c r="C482" t="s">
        <v>628</v>
      </c>
      <c r="D482" t="s">
        <v>187</v>
      </c>
      <c r="E482">
        <v>0</v>
      </c>
      <c r="F482" s="16">
        <v>45454</v>
      </c>
      <c r="G482" t="s">
        <v>1863</v>
      </c>
      <c r="H482" s="17">
        <v>0.38680555555555557</v>
      </c>
      <c r="J482">
        <v>4211</v>
      </c>
      <c r="K482">
        <v>375</v>
      </c>
      <c r="L482">
        <v>51</v>
      </c>
      <c r="M482">
        <v>1</v>
      </c>
      <c r="N482">
        <v>14</v>
      </c>
      <c r="O482">
        <v>4</v>
      </c>
      <c r="P482">
        <v>441</v>
      </c>
      <c r="Q482" s="18">
        <v>0.104725718356685</v>
      </c>
      <c r="R482">
        <v>9</v>
      </c>
    </row>
    <row r="483" spans="1:18" x14ac:dyDescent="0.3">
      <c r="A483" t="s">
        <v>3038</v>
      </c>
      <c r="B483" t="s">
        <v>625</v>
      </c>
      <c r="C483" t="s">
        <v>626</v>
      </c>
      <c r="D483" t="s">
        <v>187</v>
      </c>
      <c r="E483">
        <v>0</v>
      </c>
      <c r="F483" s="16">
        <v>45454</v>
      </c>
      <c r="G483" t="s">
        <v>1863</v>
      </c>
      <c r="H483" s="17">
        <v>0.83750000000000002</v>
      </c>
      <c r="J483">
        <v>3402</v>
      </c>
      <c r="K483">
        <v>269</v>
      </c>
      <c r="L483">
        <v>14</v>
      </c>
      <c r="M483">
        <v>0</v>
      </c>
      <c r="N483">
        <v>6</v>
      </c>
      <c r="O483">
        <v>1</v>
      </c>
      <c r="P483">
        <v>289</v>
      </c>
      <c r="Q483" s="18">
        <v>8.4950029394473797E-2</v>
      </c>
      <c r="R483">
        <v>20</v>
      </c>
    </row>
    <row r="484" spans="1:18" x14ac:dyDescent="0.3">
      <c r="A484" t="s">
        <v>3171</v>
      </c>
      <c r="B484" t="s">
        <v>623</v>
      </c>
      <c r="C484" t="s">
        <v>624</v>
      </c>
      <c r="D484" t="s">
        <v>187</v>
      </c>
      <c r="E484">
        <v>0</v>
      </c>
      <c r="F484" s="16">
        <v>45455</v>
      </c>
      <c r="G484" t="s">
        <v>1862</v>
      </c>
      <c r="H484" s="17">
        <v>0.44583333333333336</v>
      </c>
      <c r="J484">
        <v>2057</v>
      </c>
      <c r="K484">
        <v>118</v>
      </c>
      <c r="L484">
        <v>3</v>
      </c>
      <c r="M484">
        <v>0</v>
      </c>
      <c r="N484">
        <v>2</v>
      </c>
      <c r="P484">
        <v>123</v>
      </c>
      <c r="Q484" s="18">
        <v>5.97958191541079E-2</v>
      </c>
      <c r="R484">
        <v>10</v>
      </c>
    </row>
    <row r="485" spans="1:18" x14ac:dyDescent="0.3">
      <c r="A485" t="s">
        <v>3187</v>
      </c>
      <c r="B485" t="s">
        <v>621</v>
      </c>
      <c r="C485" t="s">
        <v>622</v>
      </c>
      <c r="D485" t="s">
        <v>189</v>
      </c>
      <c r="E485">
        <v>67</v>
      </c>
      <c r="F485" s="16">
        <v>45455</v>
      </c>
      <c r="G485" t="s">
        <v>1862</v>
      </c>
      <c r="H485" s="17">
        <v>0.81805555555555554</v>
      </c>
      <c r="J485">
        <v>1892</v>
      </c>
      <c r="K485">
        <v>49</v>
      </c>
      <c r="L485">
        <v>9</v>
      </c>
      <c r="M485">
        <v>2</v>
      </c>
      <c r="N485">
        <v>0</v>
      </c>
      <c r="O485">
        <v>2</v>
      </c>
      <c r="P485">
        <v>60</v>
      </c>
      <c r="Q485" s="18">
        <v>3.1712473572938701E-2</v>
      </c>
      <c r="R485">
        <v>19</v>
      </c>
    </row>
    <row r="486" spans="1:18" x14ac:dyDescent="0.3">
      <c r="A486" t="s">
        <v>3023</v>
      </c>
      <c r="B486" t="s">
        <v>619</v>
      </c>
      <c r="C486" t="s">
        <v>620</v>
      </c>
      <c r="D486" t="s">
        <v>187</v>
      </c>
      <c r="E486">
        <v>0</v>
      </c>
      <c r="F486" s="16">
        <v>45456</v>
      </c>
      <c r="G486" t="s">
        <v>1861</v>
      </c>
      <c r="H486" s="17">
        <v>0.83472222222222225</v>
      </c>
      <c r="J486">
        <v>3555</v>
      </c>
      <c r="K486">
        <v>312</v>
      </c>
      <c r="L486">
        <v>42</v>
      </c>
      <c r="M486">
        <v>8</v>
      </c>
      <c r="N486">
        <v>14</v>
      </c>
      <c r="O486">
        <v>1</v>
      </c>
      <c r="P486">
        <v>376</v>
      </c>
      <c r="Q486" s="18">
        <v>0.105766526019691</v>
      </c>
      <c r="R486">
        <v>20</v>
      </c>
    </row>
    <row r="487" spans="1:18" x14ac:dyDescent="0.3">
      <c r="A487" t="s">
        <v>3199</v>
      </c>
      <c r="B487" t="s">
        <v>617</v>
      </c>
      <c r="C487" t="s">
        <v>618</v>
      </c>
      <c r="D487" t="s">
        <v>188</v>
      </c>
      <c r="E487">
        <v>0</v>
      </c>
      <c r="F487" s="16">
        <v>45457</v>
      </c>
      <c r="G487" t="s">
        <v>1860</v>
      </c>
      <c r="H487" s="17">
        <v>0.81041666666666667</v>
      </c>
      <c r="J487">
        <v>1820</v>
      </c>
      <c r="K487">
        <v>150</v>
      </c>
      <c r="L487">
        <v>19</v>
      </c>
      <c r="M487">
        <v>1</v>
      </c>
      <c r="N487">
        <v>19</v>
      </c>
      <c r="O487">
        <v>1</v>
      </c>
      <c r="P487">
        <v>189</v>
      </c>
      <c r="Q487" s="18">
        <v>0.103846153846154</v>
      </c>
      <c r="R487">
        <v>19</v>
      </c>
    </row>
    <row r="488" spans="1:18" x14ac:dyDescent="0.3">
      <c r="A488" t="s">
        <v>3269</v>
      </c>
      <c r="B488" t="s">
        <v>615</v>
      </c>
      <c r="C488" t="s">
        <v>616</v>
      </c>
      <c r="D488" t="s">
        <v>187</v>
      </c>
      <c r="E488">
        <v>0</v>
      </c>
      <c r="F488" s="16">
        <v>45458</v>
      </c>
      <c r="G488" t="s">
        <v>1859</v>
      </c>
      <c r="H488" s="17">
        <v>0.86041666666666672</v>
      </c>
      <c r="J488">
        <v>1212</v>
      </c>
      <c r="K488">
        <v>33</v>
      </c>
      <c r="L488">
        <v>0</v>
      </c>
      <c r="M488">
        <v>0</v>
      </c>
      <c r="N488">
        <v>3</v>
      </c>
      <c r="P488">
        <v>36</v>
      </c>
      <c r="Q488" s="18">
        <v>2.9702970297029702E-2</v>
      </c>
      <c r="R488">
        <v>20</v>
      </c>
    </row>
    <row r="489" spans="1:18" x14ac:dyDescent="0.3">
      <c r="A489" t="s">
        <v>2812</v>
      </c>
      <c r="B489" t="s">
        <v>613</v>
      </c>
      <c r="C489" t="s">
        <v>614</v>
      </c>
      <c r="D489" t="s">
        <v>187</v>
      </c>
      <c r="E489">
        <v>0</v>
      </c>
      <c r="F489" s="16">
        <v>45460</v>
      </c>
      <c r="G489" t="s">
        <v>1858</v>
      </c>
      <c r="H489" s="17">
        <v>0.41458333333333336</v>
      </c>
      <c r="J489">
        <v>9794</v>
      </c>
      <c r="K489">
        <v>1170</v>
      </c>
      <c r="L489">
        <v>250</v>
      </c>
      <c r="M489">
        <v>5</v>
      </c>
      <c r="N489">
        <v>62</v>
      </c>
      <c r="O489">
        <v>30</v>
      </c>
      <c r="P489">
        <v>1487</v>
      </c>
      <c r="Q489" s="18">
        <v>0.15182764958137601</v>
      </c>
      <c r="R489">
        <v>9</v>
      </c>
    </row>
    <row r="490" spans="1:18" x14ac:dyDescent="0.3">
      <c r="A490" t="s">
        <v>3080</v>
      </c>
      <c r="B490" t="s">
        <v>611</v>
      </c>
      <c r="C490" t="s">
        <v>612</v>
      </c>
      <c r="D490" t="s">
        <v>188</v>
      </c>
      <c r="E490">
        <v>0</v>
      </c>
      <c r="F490" s="16">
        <v>45460</v>
      </c>
      <c r="G490" t="s">
        <v>1858</v>
      </c>
      <c r="H490" s="17">
        <v>0.84305555555555556</v>
      </c>
      <c r="J490">
        <v>2937</v>
      </c>
      <c r="K490">
        <v>205</v>
      </c>
      <c r="L490">
        <v>24</v>
      </c>
      <c r="M490">
        <v>3</v>
      </c>
      <c r="N490">
        <v>34</v>
      </c>
      <c r="O490">
        <v>5</v>
      </c>
      <c r="P490">
        <v>266</v>
      </c>
      <c r="Q490" s="18">
        <v>9.0568607422539998E-2</v>
      </c>
      <c r="R490">
        <v>20</v>
      </c>
    </row>
    <row r="491" spans="1:18" x14ac:dyDescent="0.3">
      <c r="A491" t="s">
        <v>2944</v>
      </c>
      <c r="B491" t="s">
        <v>607</v>
      </c>
      <c r="C491" t="s">
        <v>608</v>
      </c>
      <c r="D491" t="s">
        <v>187</v>
      </c>
      <c r="E491">
        <v>0</v>
      </c>
      <c r="F491" s="16">
        <v>45461</v>
      </c>
      <c r="G491" t="s">
        <v>1863</v>
      </c>
      <c r="H491" s="17">
        <v>0.84444444444444444</v>
      </c>
      <c r="J491">
        <v>5144</v>
      </c>
      <c r="K491">
        <v>350</v>
      </c>
      <c r="L491">
        <v>29</v>
      </c>
      <c r="M491">
        <v>9</v>
      </c>
      <c r="N491">
        <v>2</v>
      </c>
      <c r="O491">
        <v>1</v>
      </c>
      <c r="P491">
        <v>390</v>
      </c>
      <c r="Q491" s="18">
        <v>7.5816485225505395E-2</v>
      </c>
      <c r="R491">
        <v>20</v>
      </c>
    </row>
    <row r="492" spans="1:18" x14ac:dyDescent="0.3">
      <c r="A492" t="s">
        <v>3143</v>
      </c>
      <c r="B492" t="s">
        <v>609</v>
      </c>
      <c r="C492" t="s">
        <v>610</v>
      </c>
      <c r="D492" t="s">
        <v>187</v>
      </c>
      <c r="E492">
        <v>0</v>
      </c>
      <c r="F492" s="16">
        <v>45461</v>
      </c>
      <c r="G492" t="s">
        <v>1863</v>
      </c>
      <c r="H492" s="17">
        <v>0.40833333333333333</v>
      </c>
      <c r="J492">
        <v>2307</v>
      </c>
      <c r="K492">
        <v>77</v>
      </c>
      <c r="L492">
        <v>32</v>
      </c>
      <c r="M492">
        <v>0</v>
      </c>
      <c r="N492">
        <v>8</v>
      </c>
      <c r="O492">
        <v>1</v>
      </c>
      <c r="P492">
        <v>117</v>
      </c>
      <c r="Q492" s="18">
        <v>5.0715214564369303E-2</v>
      </c>
      <c r="R492">
        <v>9</v>
      </c>
    </row>
    <row r="493" spans="1:18" x14ac:dyDescent="0.3">
      <c r="A493" t="s">
        <v>3090</v>
      </c>
      <c r="B493" t="s">
        <v>605</v>
      </c>
      <c r="C493" t="s">
        <v>606</v>
      </c>
      <c r="D493" t="s">
        <v>188</v>
      </c>
      <c r="E493">
        <v>0</v>
      </c>
      <c r="F493" s="16">
        <v>45462</v>
      </c>
      <c r="G493" t="s">
        <v>1862</v>
      </c>
      <c r="H493" s="17">
        <v>0.8</v>
      </c>
      <c r="J493">
        <v>2847</v>
      </c>
      <c r="K493">
        <v>174</v>
      </c>
      <c r="L493">
        <v>39</v>
      </c>
      <c r="M493">
        <v>2</v>
      </c>
      <c r="N493">
        <v>30</v>
      </c>
      <c r="O493">
        <v>5</v>
      </c>
      <c r="P493">
        <v>245</v>
      </c>
      <c r="Q493" s="18">
        <v>8.60554970144011E-2</v>
      </c>
      <c r="R493">
        <v>19</v>
      </c>
    </row>
    <row r="494" spans="1:18" x14ac:dyDescent="0.3">
      <c r="A494" t="s">
        <v>3208</v>
      </c>
      <c r="B494" t="s">
        <v>603</v>
      </c>
      <c r="C494" t="s">
        <v>604</v>
      </c>
      <c r="D494" t="s">
        <v>187</v>
      </c>
      <c r="E494">
        <v>0</v>
      </c>
      <c r="F494" s="16">
        <v>45463</v>
      </c>
      <c r="G494" t="s">
        <v>1861</v>
      </c>
      <c r="H494" s="17">
        <v>0.41666666666666669</v>
      </c>
      <c r="J494">
        <v>1723</v>
      </c>
      <c r="K494">
        <v>116</v>
      </c>
      <c r="L494">
        <v>13</v>
      </c>
      <c r="M494">
        <v>0</v>
      </c>
      <c r="N494">
        <v>4</v>
      </c>
      <c r="P494">
        <v>133</v>
      </c>
      <c r="Q494" s="18">
        <v>7.7190946024376095E-2</v>
      </c>
      <c r="R494">
        <v>10</v>
      </c>
    </row>
    <row r="495" spans="1:18" x14ac:dyDescent="0.3">
      <c r="A495" t="s">
        <v>2962</v>
      </c>
      <c r="B495" t="s">
        <v>601</v>
      </c>
      <c r="C495" t="s">
        <v>602</v>
      </c>
      <c r="D495" t="s">
        <v>187</v>
      </c>
      <c r="E495">
        <v>0</v>
      </c>
      <c r="F495" s="16">
        <v>45465</v>
      </c>
      <c r="G495" t="s">
        <v>1859</v>
      </c>
      <c r="H495" s="17">
        <v>0.80208333333333337</v>
      </c>
      <c r="J495">
        <v>4635</v>
      </c>
      <c r="K495">
        <v>265</v>
      </c>
      <c r="L495">
        <v>24</v>
      </c>
      <c r="M495">
        <v>2</v>
      </c>
      <c r="N495">
        <v>9</v>
      </c>
      <c r="O495">
        <v>2</v>
      </c>
      <c r="P495">
        <v>300</v>
      </c>
      <c r="Q495" s="18">
        <v>6.4724919093851099E-2</v>
      </c>
      <c r="R495">
        <v>19</v>
      </c>
    </row>
    <row r="496" spans="1:18" x14ac:dyDescent="0.3">
      <c r="A496" t="s">
        <v>3257</v>
      </c>
      <c r="B496" t="s">
        <v>599</v>
      </c>
      <c r="C496" t="s">
        <v>600</v>
      </c>
      <c r="D496" t="s">
        <v>187</v>
      </c>
      <c r="E496">
        <v>0</v>
      </c>
      <c r="F496" s="16">
        <v>45467</v>
      </c>
      <c r="G496" t="s">
        <v>1858</v>
      </c>
      <c r="H496" s="17">
        <v>0.77013888888888893</v>
      </c>
      <c r="J496">
        <v>1330</v>
      </c>
      <c r="K496">
        <v>78</v>
      </c>
      <c r="L496">
        <v>1</v>
      </c>
      <c r="M496">
        <v>0</v>
      </c>
      <c r="N496">
        <v>1</v>
      </c>
      <c r="P496">
        <v>80</v>
      </c>
      <c r="Q496" s="18">
        <v>6.01503759398496E-2</v>
      </c>
      <c r="R496">
        <v>18</v>
      </c>
    </row>
    <row r="497" spans="1:18" x14ac:dyDescent="0.3">
      <c r="A497" t="s">
        <v>3095</v>
      </c>
      <c r="B497" t="s">
        <v>597</v>
      </c>
      <c r="C497" t="s">
        <v>598</v>
      </c>
      <c r="D497" t="s">
        <v>187</v>
      </c>
      <c r="E497">
        <v>0</v>
      </c>
      <c r="F497" s="16">
        <v>45468</v>
      </c>
      <c r="G497" t="s">
        <v>1863</v>
      </c>
      <c r="H497" s="17">
        <v>0.46458333333333335</v>
      </c>
      <c r="J497">
        <v>2807</v>
      </c>
      <c r="K497">
        <v>153</v>
      </c>
      <c r="L497">
        <v>10</v>
      </c>
      <c r="M497">
        <v>3</v>
      </c>
      <c r="N497">
        <v>4</v>
      </c>
      <c r="O497">
        <v>2</v>
      </c>
      <c r="P497">
        <v>170</v>
      </c>
      <c r="Q497" s="18">
        <v>6.0562878517990699E-2</v>
      </c>
      <c r="R497">
        <v>11</v>
      </c>
    </row>
    <row r="498" spans="1:18" x14ac:dyDescent="0.3">
      <c r="A498" t="s">
        <v>3111</v>
      </c>
      <c r="B498" t="s">
        <v>595</v>
      </c>
      <c r="C498" t="s">
        <v>596</v>
      </c>
      <c r="D498" t="s">
        <v>187</v>
      </c>
      <c r="E498">
        <v>0</v>
      </c>
      <c r="F498" s="16">
        <v>45468</v>
      </c>
      <c r="G498" t="s">
        <v>1863</v>
      </c>
      <c r="H498" s="17">
        <v>0.77430555555555558</v>
      </c>
      <c r="J498">
        <v>2641</v>
      </c>
      <c r="K498">
        <v>116</v>
      </c>
      <c r="L498">
        <v>15</v>
      </c>
      <c r="M498">
        <v>0</v>
      </c>
      <c r="N498">
        <v>4</v>
      </c>
      <c r="O498">
        <v>1</v>
      </c>
      <c r="P498">
        <v>135</v>
      </c>
      <c r="Q498" s="18">
        <v>5.1117001135933399E-2</v>
      </c>
      <c r="R498">
        <v>18</v>
      </c>
    </row>
    <row r="499" spans="1:18" x14ac:dyDescent="0.3">
      <c r="A499" t="s">
        <v>2978</v>
      </c>
      <c r="B499" t="s">
        <v>593</v>
      </c>
      <c r="C499" t="s">
        <v>594</v>
      </c>
      <c r="D499" t="s">
        <v>187</v>
      </c>
      <c r="E499">
        <v>0</v>
      </c>
      <c r="F499" s="16">
        <v>45469</v>
      </c>
      <c r="G499" t="s">
        <v>1862</v>
      </c>
      <c r="H499" s="17">
        <v>0.37777777777777777</v>
      </c>
      <c r="J499">
        <v>4324</v>
      </c>
      <c r="K499">
        <v>168</v>
      </c>
      <c r="L499">
        <v>14</v>
      </c>
      <c r="M499">
        <v>2</v>
      </c>
      <c r="N499">
        <v>3</v>
      </c>
      <c r="O499">
        <v>1</v>
      </c>
      <c r="P499">
        <v>187</v>
      </c>
      <c r="Q499" s="18">
        <v>4.3246993524514298E-2</v>
      </c>
      <c r="R499">
        <v>9</v>
      </c>
    </row>
    <row r="500" spans="1:18" x14ac:dyDescent="0.3">
      <c r="A500" t="s">
        <v>3289</v>
      </c>
      <c r="B500" t="s">
        <v>591</v>
      </c>
      <c r="C500" t="s">
        <v>592</v>
      </c>
      <c r="D500" t="s">
        <v>188</v>
      </c>
      <c r="E500">
        <v>0</v>
      </c>
      <c r="F500" s="16">
        <v>45469</v>
      </c>
      <c r="G500" t="s">
        <v>1862</v>
      </c>
      <c r="H500" s="17">
        <v>0.75347222222222221</v>
      </c>
      <c r="J500">
        <v>1005</v>
      </c>
      <c r="K500">
        <v>80</v>
      </c>
      <c r="L500">
        <v>3</v>
      </c>
      <c r="M500">
        <v>0</v>
      </c>
      <c r="N500">
        <v>2</v>
      </c>
      <c r="P500">
        <v>85</v>
      </c>
      <c r="Q500" s="18">
        <v>8.45771144278607E-2</v>
      </c>
      <c r="R500">
        <v>18</v>
      </c>
    </row>
    <row r="501" spans="1:18" x14ac:dyDescent="0.3">
      <c r="A501" t="s">
        <v>2813</v>
      </c>
      <c r="B501" t="s">
        <v>589</v>
      </c>
      <c r="C501" t="s">
        <v>590</v>
      </c>
      <c r="D501" t="s">
        <v>188</v>
      </c>
      <c r="E501">
        <v>0</v>
      </c>
      <c r="F501" s="16">
        <v>45470</v>
      </c>
      <c r="G501" t="s">
        <v>1861</v>
      </c>
      <c r="H501" s="17">
        <v>0.3840277777777778</v>
      </c>
      <c r="J501">
        <v>9770</v>
      </c>
      <c r="K501">
        <v>521</v>
      </c>
      <c r="L501">
        <v>103</v>
      </c>
      <c r="M501">
        <v>55</v>
      </c>
      <c r="N501">
        <v>49</v>
      </c>
      <c r="O501">
        <v>6</v>
      </c>
      <c r="P501">
        <v>728</v>
      </c>
      <c r="Q501" s="18">
        <v>7.4513817809621297E-2</v>
      </c>
      <c r="R501">
        <v>9</v>
      </c>
    </row>
    <row r="502" spans="1:18" x14ac:dyDescent="0.3">
      <c r="A502" t="s">
        <v>2990</v>
      </c>
      <c r="B502" t="s">
        <v>587</v>
      </c>
      <c r="C502" t="s">
        <v>588</v>
      </c>
      <c r="D502" t="s">
        <v>188</v>
      </c>
      <c r="E502">
        <v>0</v>
      </c>
      <c r="F502" s="16">
        <v>45470</v>
      </c>
      <c r="G502" t="s">
        <v>1861</v>
      </c>
      <c r="H502" s="17">
        <v>0.80138888888888893</v>
      </c>
      <c r="J502">
        <v>4127</v>
      </c>
      <c r="K502">
        <v>269</v>
      </c>
      <c r="L502">
        <v>47</v>
      </c>
      <c r="M502">
        <v>9</v>
      </c>
      <c r="N502">
        <v>9</v>
      </c>
      <c r="P502">
        <v>334</v>
      </c>
      <c r="Q502" s="18">
        <v>8.0930457959777102E-2</v>
      </c>
      <c r="R502">
        <v>19</v>
      </c>
    </row>
    <row r="503" spans="1:18" x14ac:dyDescent="0.3">
      <c r="A503" t="s">
        <v>3172</v>
      </c>
      <c r="B503" t="s">
        <v>585</v>
      </c>
      <c r="C503" t="s">
        <v>586</v>
      </c>
      <c r="D503" t="s">
        <v>187</v>
      </c>
      <c r="E503">
        <v>0</v>
      </c>
      <c r="F503" s="16">
        <v>45471</v>
      </c>
      <c r="G503" t="s">
        <v>1860</v>
      </c>
      <c r="H503" s="17">
        <v>0.4236111111111111</v>
      </c>
      <c r="J503">
        <v>2055</v>
      </c>
      <c r="K503">
        <v>37</v>
      </c>
      <c r="L503">
        <v>26</v>
      </c>
      <c r="M503">
        <v>8</v>
      </c>
      <c r="N503">
        <v>0</v>
      </c>
      <c r="P503">
        <v>71</v>
      </c>
      <c r="Q503" s="18">
        <v>3.4549878345498802E-2</v>
      </c>
      <c r="R503">
        <v>10</v>
      </c>
    </row>
    <row r="504" spans="1:18" x14ac:dyDescent="0.3">
      <c r="A504" t="s">
        <v>1763</v>
      </c>
      <c r="B504" t="s">
        <v>391</v>
      </c>
      <c r="C504" t="s">
        <v>392</v>
      </c>
      <c r="D504" t="s">
        <v>187</v>
      </c>
      <c r="E504">
        <v>0</v>
      </c>
      <c r="F504" s="16">
        <v>45474</v>
      </c>
      <c r="G504" t="s">
        <v>1858</v>
      </c>
      <c r="H504" s="17">
        <v>0.83750000000000002</v>
      </c>
      <c r="J504">
        <v>5085</v>
      </c>
      <c r="K504">
        <v>490</v>
      </c>
      <c r="L504">
        <v>43</v>
      </c>
      <c r="M504">
        <v>20</v>
      </c>
      <c r="N504">
        <v>6</v>
      </c>
      <c r="O504">
        <v>3</v>
      </c>
      <c r="P504">
        <v>559</v>
      </c>
      <c r="Q504" s="18">
        <v>0.109931170108161</v>
      </c>
      <c r="R504">
        <v>20</v>
      </c>
    </row>
    <row r="505" spans="1:18" x14ac:dyDescent="0.3">
      <c r="A505" t="s">
        <v>1762</v>
      </c>
      <c r="B505" t="s">
        <v>389</v>
      </c>
      <c r="C505" t="s">
        <v>390</v>
      </c>
      <c r="D505" t="s">
        <v>187</v>
      </c>
      <c r="E505">
        <v>0</v>
      </c>
      <c r="F505" s="16">
        <v>45474</v>
      </c>
      <c r="G505" t="s">
        <v>1858</v>
      </c>
      <c r="H505" s="17">
        <v>0.56597222222222221</v>
      </c>
      <c r="J505">
        <v>1434</v>
      </c>
      <c r="K505">
        <v>58</v>
      </c>
      <c r="L505">
        <v>1</v>
      </c>
      <c r="M505">
        <v>0</v>
      </c>
      <c r="N505">
        <v>2</v>
      </c>
      <c r="O505">
        <v>1</v>
      </c>
      <c r="P505">
        <v>61</v>
      </c>
      <c r="Q505" s="18">
        <v>4.2538354253835398E-2</v>
      </c>
      <c r="R505">
        <v>13</v>
      </c>
    </row>
    <row r="506" spans="1:18" x14ac:dyDescent="0.3">
      <c r="A506" t="s">
        <v>1761</v>
      </c>
      <c r="B506" t="s">
        <v>387</v>
      </c>
      <c r="C506" t="s">
        <v>388</v>
      </c>
      <c r="D506" t="s">
        <v>187</v>
      </c>
      <c r="E506">
        <v>0</v>
      </c>
      <c r="F506" s="16">
        <v>45474</v>
      </c>
      <c r="G506" t="s">
        <v>1858</v>
      </c>
      <c r="H506" s="17">
        <v>0.41666666666666669</v>
      </c>
      <c r="J506">
        <v>824</v>
      </c>
      <c r="K506">
        <v>23</v>
      </c>
      <c r="L506">
        <v>0</v>
      </c>
      <c r="M506">
        <v>0</v>
      </c>
      <c r="N506">
        <v>0</v>
      </c>
      <c r="P506">
        <v>23</v>
      </c>
      <c r="Q506" s="18">
        <v>2.7912621359223299E-2</v>
      </c>
      <c r="R506">
        <v>10</v>
      </c>
    </row>
    <row r="507" spans="1:18" x14ac:dyDescent="0.3">
      <c r="A507" t="s">
        <v>1764</v>
      </c>
      <c r="B507" t="s">
        <v>393</v>
      </c>
      <c r="C507" t="s">
        <v>394</v>
      </c>
      <c r="D507" t="s">
        <v>187</v>
      </c>
      <c r="E507">
        <v>0</v>
      </c>
      <c r="F507" s="16">
        <v>45475</v>
      </c>
      <c r="G507" t="s">
        <v>1863</v>
      </c>
      <c r="H507" s="17">
        <v>0.41875000000000001</v>
      </c>
      <c r="I507">
        <v>2956</v>
      </c>
      <c r="J507">
        <v>2285</v>
      </c>
      <c r="K507">
        <v>65</v>
      </c>
      <c r="L507">
        <v>2</v>
      </c>
      <c r="M507">
        <v>0</v>
      </c>
      <c r="N507">
        <v>3</v>
      </c>
      <c r="P507">
        <v>70</v>
      </c>
      <c r="Q507" s="18">
        <v>3.06345733041576E-2</v>
      </c>
      <c r="R507">
        <v>10</v>
      </c>
    </row>
    <row r="508" spans="1:18" x14ac:dyDescent="0.3">
      <c r="A508" t="s">
        <v>1765</v>
      </c>
      <c r="B508" t="s">
        <v>395</v>
      </c>
      <c r="C508" t="s">
        <v>396</v>
      </c>
      <c r="D508" t="s">
        <v>187</v>
      </c>
      <c r="E508">
        <v>0</v>
      </c>
      <c r="F508" s="16">
        <v>45475</v>
      </c>
      <c r="G508" t="s">
        <v>1863</v>
      </c>
      <c r="H508" s="17">
        <v>0.81041666666666667</v>
      </c>
      <c r="I508">
        <v>1044</v>
      </c>
      <c r="J508">
        <v>803</v>
      </c>
      <c r="K508">
        <v>17</v>
      </c>
      <c r="L508">
        <v>0</v>
      </c>
      <c r="M508">
        <v>0</v>
      </c>
      <c r="N508">
        <v>0</v>
      </c>
      <c r="P508">
        <v>17</v>
      </c>
      <c r="Q508" s="18">
        <v>2.11706102117061E-2</v>
      </c>
      <c r="R508">
        <v>19</v>
      </c>
    </row>
    <row r="509" spans="1:18" x14ac:dyDescent="0.3">
      <c r="A509" t="s">
        <v>1766</v>
      </c>
      <c r="B509" t="s">
        <v>397</v>
      </c>
      <c r="C509" t="s">
        <v>398</v>
      </c>
      <c r="D509" t="s">
        <v>187</v>
      </c>
      <c r="E509">
        <v>0</v>
      </c>
      <c r="F509" s="16">
        <v>45476</v>
      </c>
      <c r="G509" t="s">
        <v>1862</v>
      </c>
      <c r="H509" s="17">
        <v>0.35625000000000001</v>
      </c>
      <c r="I509">
        <v>10210</v>
      </c>
      <c r="J509">
        <v>8599</v>
      </c>
      <c r="K509">
        <v>396</v>
      </c>
      <c r="L509">
        <v>271</v>
      </c>
      <c r="M509">
        <v>5</v>
      </c>
      <c r="N509">
        <v>90</v>
      </c>
      <c r="O509">
        <v>34</v>
      </c>
      <c r="P509">
        <v>762</v>
      </c>
      <c r="Q509" s="18">
        <v>8.8614955227351994E-2</v>
      </c>
      <c r="R509">
        <v>8</v>
      </c>
    </row>
    <row r="510" spans="1:18" x14ac:dyDescent="0.3">
      <c r="A510" t="s">
        <v>1767</v>
      </c>
      <c r="B510" t="s">
        <v>399</v>
      </c>
      <c r="C510" t="s">
        <v>400</v>
      </c>
      <c r="D510" t="s">
        <v>187</v>
      </c>
      <c r="E510">
        <v>0</v>
      </c>
      <c r="F510" s="16">
        <v>45476</v>
      </c>
      <c r="G510" t="s">
        <v>1862</v>
      </c>
      <c r="H510" s="17">
        <v>0.80277777777777781</v>
      </c>
      <c r="I510">
        <v>3726</v>
      </c>
      <c r="J510">
        <v>2765</v>
      </c>
      <c r="K510">
        <v>217</v>
      </c>
      <c r="L510">
        <v>5</v>
      </c>
      <c r="M510">
        <v>2</v>
      </c>
      <c r="N510">
        <v>1</v>
      </c>
      <c r="P510">
        <v>225</v>
      </c>
      <c r="Q510" s="18">
        <v>8.1374321880650996E-2</v>
      </c>
      <c r="R510">
        <v>19</v>
      </c>
    </row>
    <row r="511" spans="1:18" x14ac:dyDescent="0.3">
      <c r="A511" t="s">
        <v>1768</v>
      </c>
      <c r="B511" t="s">
        <v>401</v>
      </c>
      <c r="C511" t="s">
        <v>402</v>
      </c>
      <c r="D511" t="s">
        <v>187</v>
      </c>
      <c r="E511">
        <v>0</v>
      </c>
      <c r="F511" s="16">
        <v>45477</v>
      </c>
      <c r="G511" t="s">
        <v>1861</v>
      </c>
      <c r="H511" s="17">
        <v>0.41666666666666669</v>
      </c>
      <c r="I511">
        <v>5495</v>
      </c>
      <c r="J511">
        <v>4469</v>
      </c>
      <c r="K511">
        <v>208</v>
      </c>
      <c r="L511">
        <v>39</v>
      </c>
      <c r="M511">
        <v>8</v>
      </c>
      <c r="N511">
        <v>16</v>
      </c>
      <c r="O511">
        <v>1</v>
      </c>
      <c r="P511">
        <v>271</v>
      </c>
      <c r="Q511" s="18">
        <v>6.0639964197807102E-2</v>
      </c>
      <c r="R511">
        <v>10</v>
      </c>
    </row>
    <row r="512" spans="1:18" x14ac:dyDescent="0.3">
      <c r="A512" t="s">
        <v>1769</v>
      </c>
      <c r="B512" t="s">
        <v>403</v>
      </c>
      <c r="C512" t="s">
        <v>404</v>
      </c>
      <c r="D512" t="s">
        <v>187</v>
      </c>
      <c r="E512">
        <v>0</v>
      </c>
      <c r="F512" s="16">
        <v>45477</v>
      </c>
      <c r="G512" t="s">
        <v>1861</v>
      </c>
      <c r="H512" s="17">
        <v>0.77430555555555558</v>
      </c>
      <c r="I512">
        <v>1834</v>
      </c>
      <c r="J512">
        <v>1483</v>
      </c>
      <c r="K512">
        <v>71</v>
      </c>
      <c r="L512">
        <v>11</v>
      </c>
      <c r="M512">
        <v>0</v>
      </c>
      <c r="N512">
        <v>3</v>
      </c>
      <c r="P512">
        <v>85</v>
      </c>
      <c r="Q512" s="18">
        <v>5.7316250842886003E-2</v>
      </c>
      <c r="R512">
        <v>18</v>
      </c>
    </row>
    <row r="513" spans="1:18" x14ac:dyDescent="0.3">
      <c r="A513" t="s">
        <v>1771</v>
      </c>
      <c r="B513" t="s">
        <v>407</v>
      </c>
      <c r="C513" t="s">
        <v>408</v>
      </c>
      <c r="D513" t="s">
        <v>188</v>
      </c>
      <c r="E513">
        <v>0</v>
      </c>
      <c r="F513" s="16">
        <v>45478</v>
      </c>
      <c r="G513" t="s">
        <v>1860</v>
      </c>
      <c r="H513" s="17">
        <v>0.80902777777777779</v>
      </c>
      <c r="I513">
        <v>3744</v>
      </c>
      <c r="J513">
        <v>2392</v>
      </c>
      <c r="K513">
        <v>126</v>
      </c>
      <c r="L513">
        <v>31</v>
      </c>
      <c r="M513">
        <v>0</v>
      </c>
      <c r="N513">
        <v>42</v>
      </c>
      <c r="O513">
        <v>1</v>
      </c>
      <c r="P513">
        <v>199</v>
      </c>
      <c r="Q513" s="18">
        <v>8.3193979933110396E-2</v>
      </c>
      <c r="R513">
        <v>19</v>
      </c>
    </row>
    <row r="514" spans="1:18" x14ac:dyDescent="0.3">
      <c r="A514" t="s">
        <v>1770</v>
      </c>
      <c r="B514" t="s">
        <v>405</v>
      </c>
      <c r="C514" t="s">
        <v>406</v>
      </c>
      <c r="D514" t="s">
        <v>187</v>
      </c>
      <c r="E514">
        <v>0</v>
      </c>
      <c r="F514" s="16">
        <v>45478</v>
      </c>
      <c r="G514" t="s">
        <v>1860</v>
      </c>
      <c r="H514" s="17">
        <v>0.4861111111111111</v>
      </c>
      <c r="I514">
        <v>821</v>
      </c>
      <c r="J514">
        <v>612</v>
      </c>
      <c r="K514">
        <v>21</v>
      </c>
      <c r="L514">
        <v>1</v>
      </c>
      <c r="M514">
        <v>0</v>
      </c>
      <c r="N514">
        <v>0</v>
      </c>
      <c r="P514">
        <v>22</v>
      </c>
      <c r="Q514" s="18">
        <v>3.5947712418300602E-2</v>
      </c>
      <c r="R514">
        <v>11</v>
      </c>
    </row>
    <row r="515" spans="1:18" x14ac:dyDescent="0.3">
      <c r="A515" t="s">
        <v>1772</v>
      </c>
      <c r="B515" t="s">
        <v>409</v>
      </c>
      <c r="C515" t="s">
        <v>410</v>
      </c>
      <c r="D515" t="s">
        <v>187</v>
      </c>
      <c r="E515">
        <v>0</v>
      </c>
      <c r="F515" s="16">
        <v>45480</v>
      </c>
      <c r="G515" t="s">
        <v>1864</v>
      </c>
      <c r="H515" s="17">
        <v>0.81319444444444444</v>
      </c>
      <c r="I515">
        <v>2767</v>
      </c>
      <c r="J515">
        <v>2164</v>
      </c>
      <c r="K515">
        <v>73</v>
      </c>
      <c r="L515">
        <v>10</v>
      </c>
      <c r="M515">
        <v>1</v>
      </c>
      <c r="N515">
        <v>0</v>
      </c>
      <c r="P515">
        <v>84</v>
      </c>
      <c r="Q515" s="18">
        <v>3.8817005545286498E-2</v>
      </c>
      <c r="R515">
        <v>19</v>
      </c>
    </row>
    <row r="516" spans="1:18" x14ac:dyDescent="0.3">
      <c r="A516" t="s">
        <v>1773</v>
      </c>
      <c r="B516" t="s">
        <v>411</v>
      </c>
      <c r="C516" t="s">
        <v>412</v>
      </c>
      <c r="D516" t="s">
        <v>187</v>
      </c>
      <c r="E516">
        <v>0</v>
      </c>
      <c r="F516" s="16">
        <v>45481</v>
      </c>
      <c r="G516" t="s">
        <v>1858</v>
      </c>
      <c r="H516" s="17">
        <v>0.41736111111111113</v>
      </c>
      <c r="I516">
        <v>12987</v>
      </c>
      <c r="J516">
        <v>10287</v>
      </c>
      <c r="K516">
        <v>269</v>
      </c>
      <c r="L516">
        <v>79</v>
      </c>
      <c r="M516">
        <v>28</v>
      </c>
      <c r="N516">
        <v>9</v>
      </c>
      <c r="O516">
        <v>3</v>
      </c>
      <c r="P516">
        <v>385</v>
      </c>
      <c r="Q516" s="18">
        <v>3.7425877320890401E-2</v>
      </c>
      <c r="R516">
        <v>10</v>
      </c>
    </row>
    <row r="517" spans="1:18" x14ac:dyDescent="0.3">
      <c r="A517" t="s">
        <v>1774</v>
      </c>
      <c r="B517" t="s">
        <v>413</v>
      </c>
      <c r="C517" t="s">
        <v>414</v>
      </c>
      <c r="D517" t="s">
        <v>188</v>
      </c>
      <c r="E517">
        <v>0</v>
      </c>
      <c r="F517" s="16">
        <v>45481</v>
      </c>
      <c r="G517" t="s">
        <v>1858</v>
      </c>
      <c r="H517" s="17">
        <v>0.86250000000000004</v>
      </c>
      <c r="I517">
        <v>2049</v>
      </c>
      <c r="J517">
        <v>1247</v>
      </c>
      <c r="K517">
        <v>37</v>
      </c>
      <c r="L517">
        <v>1</v>
      </c>
      <c r="M517">
        <v>1</v>
      </c>
      <c r="N517">
        <v>0</v>
      </c>
      <c r="P517">
        <v>39</v>
      </c>
      <c r="Q517" s="18">
        <v>3.1275060144346403E-2</v>
      </c>
      <c r="R517">
        <v>20</v>
      </c>
    </row>
    <row r="518" spans="1:18" x14ac:dyDescent="0.3">
      <c r="A518" t="s">
        <v>1775</v>
      </c>
      <c r="B518" t="s">
        <v>415</v>
      </c>
      <c r="C518" t="s">
        <v>416</v>
      </c>
      <c r="D518" t="s">
        <v>187</v>
      </c>
      <c r="E518">
        <v>0</v>
      </c>
      <c r="F518" s="16">
        <v>45482</v>
      </c>
      <c r="G518" t="s">
        <v>1863</v>
      </c>
      <c r="H518" s="17">
        <v>0.42499999999999999</v>
      </c>
      <c r="I518">
        <v>3713</v>
      </c>
      <c r="J518">
        <v>2946</v>
      </c>
      <c r="K518">
        <v>68</v>
      </c>
      <c r="L518">
        <v>17</v>
      </c>
      <c r="M518">
        <v>0</v>
      </c>
      <c r="N518">
        <v>6</v>
      </c>
      <c r="O518">
        <v>1</v>
      </c>
      <c r="P518">
        <v>91</v>
      </c>
      <c r="Q518" s="18">
        <v>3.0889341479972798E-2</v>
      </c>
      <c r="R518">
        <v>10</v>
      </c>
    </row>
    <row r="519" spans="1:18" x14ac:dyDescent="0.3">
      <c r="A519" t="s">
        <v>1776</v>
      </c>
      <c r="B519" t="s">
        <v>417</v>
      </c>
      <c r="C519" t="s">
        <v>418</v>
      </c>
      <c r="D519" t="s">
        <v>187</v>
      </c>
      <c r="E519">
        <v>0</v>
      </c>
      <c r="F519" s="16">
        <v>45482</v>
      </c>
      <c r="G519" t="s">
        <v>1863</v>
      </c>
      <c r="H519" s="17">
        <v>0.8</v>
      </c>
      <c r="I519">
        <v>1732</v>
      </c>
      <c r="J519">
        <v>1349</v>
      </c>
      <c r="K519">
        <v>35</v>
      </c>
      <c r="L519">
        <v>0</v>
      </c>
      <c r="M519">
        <v>0</v>
      </c>
      <c r="N519">
        <v>0</v>
      </c>
      <c r="P519">
        <v>35</v>
      </c>
      <c r="Q519" s="18">
        <v>2.5945144551519601E-2</v>
      </c>
      <c r="R519">
        <v>19</v>
      </c>
    </row>
    <row r="520" spans="1:18" x14ac:dyDescent="0.3">
      <c r="A520" t="s">
        <v>1777</v>
      </c>
      <c r="B520" t="s">
        <v>419</v>
      </c>
      <c r="C520" t="s">
        <v>420</v>
      </c>
      <c r="D520" t="s">
        <v>187</v>
      </c>
      <c r="E520">
        <v>0</v>
      </c>
      <c r="F520" s="16">
        <v>45483</v>
      </c>
      <c r="G520" t="s">
        <v>1862</v>
      </c>
      <c r="H520" s="17">
        <v>0.43402777777777779</v>
      </c>
      <c r="I520">
        <v>7028</v>
      </c>
      <c r="J520">
        <v>5589</v>
      </c>
      <c r="K520">
        <v>407</v>
      </c>
      <c r="L520">
        <v>57</v>
      </c>
      <c r="M520">
        <v>6</v>
      </c>
      <c r="N520">
        <v>14</v>
      </c>
      <c r="P520">
        <v>484</v>
      </c>
      <c r="Q520" s="18">
        <v>8.6598675970656597E-2</v>
      </c>
      <c r="R520">
        <v>10</v>
      </c>
    </row>
    <row r="521" spans="1:18" x14ac:dyDescent="0.3">
      <c r="A521" t="s">
        <v>1778</v>
      </c>
      <c r="B521" t="s">
        <v>421</v>
      </c>
      <c r="C521" t="s">
        <v>422</v>
      </c>
      <c r="D521" t="s">
        <v>187</v>
      </c>
      <c r="E521">
        <v>0</v>
      </c>
      <c r="F521" s="16">
        <v>45483</v>
      </c>
      <c r="G521" t="s">
        <v>1862</v>
      </c>
      <c r="H521" s="17">
        <v>0.81388888888888888</v>
      </c>
      <c r="I521">
        <v>6295</v>
      </c>
      <c r="J521">
        <v>5353</v>
      </c>
      <c r="K521">
        <v>245</v>
      </c>
      <c r="L521">
        <v>124</v>
      </c>
      <c r="M521">
        <v>3</v>
      </c>
      <c r="N521">
        <v>31</v>
      </c>
      <c r="O521">
        <v>7</v>
      </c>
      <c r="P521">
        <v>403</v>
      </c>
      <c r="Q521" s="18">
        <v>7.5284886979263999E-2</v>
      </c>
      <c r="R521">
        <v>19</v>
      </c>
    </row>
    <row r="522" spans="1:18" x14ac:dyDescent="0.3">
      <c r="A522" t="s">
        <v>1779</v>
      </c>
      <c r="B522" t="s">
        <v>423</v>
      </c>
      <c r="C522" t="s">
        <v>424</v>
      </c>
      <c r="D522" t="s">
        <v>187</v>
      </c>
      <c r="E522">
        <v>0</v>
      </c>
      <c r="F522" s="16">
        <v>45484</v>
      </c>
      <c r="G522" t="s">
        <v>1861</v>
      </c>
      <c r="H522" s="17">
        <v>0.42222222222222222</v>
      </c>
      <c r="I522">
        <v>3683</v>
      </c>
      <c r="J522">
        <v>2959</v>
      </c>
      <c r="K522">
        <v>119</v>
      </c>
      <c r="L522">
        <v>4</v>
      </c>
      <c r="M522">
        <v>11</v>
      </c>
      <c r="N522">
        <v>2</v>
      </c>
      <c r="P522">
        <v>136</v>
      </c>
      <c r="Q522" s="18">
        <v>4.5961473470767199E-2</v>
      </c>
      <c r="R522">
        <v>10</v>
      </c>
    </row>
    <row r="523" spans="1:18" x14ac:dyDescent="0.3">
      <c r="A523" t="s">
        <v>1780</v>
      </c>
      <c r="B523" t="s">
        <v>425</v>
      </c>
      <c r="C523" t="s">
        <v>426</v>
      </c>
      <c r="D523" t="s">
        <v>187</v>
      </c>
      <c r="E523">
        <v>0</v>
      </c>
      <c r="F523" s="16">
        <v>45484</v>
      </c>
      <c r="G523" t="s">
        <v>1861</v>
      </c>
      <c r="H523" s="17">
        <v>0.79027777777777775</v>
      </c>
      <c r="I523">
        <v>1902</v>
      </c>
      <c r="J523">
        <v>1550</v>
      </c>
      <c r="K523">
        <v>29</v>
      </c>
      <c r="L523">
        <v>7</v>
      </c>
      <c r="M523">
        <v>0</v>
      </c>
      <c r="N523">
        <v>2</v>
      </c>
      <c r="O523">
        <v>1</v>
      </c>
      <c r="P523">
        <v>38</v>
      </c>
      <c r="Q523" s="18">
        <v>2.45161290322581E-2</v>
      </c>
      <c r="R523">
        <v>18</v>
      </c>
    </row>
    <row r="524" spans="1:18" x14ac:dyDescent="0.3">
      <c r="A524" t="s">
        <v>1781</v>
      </c>
      <c r="B524" t="s">
        <v>427</v>
      </c>
      <c r="C524" t="s">
        <v>428</v>
      </c>
      <c r="D524" t="s">
        <v>188</v>
      </c>
      <c r="E524">
        <v>0</v>
      </c>
      <c r="F524" s="16">
        <v>45488</v>
      </c>
      <c r="G524" t="s">
        <v>1858</v>
      </c>
      <c r="H524" s="17">
        <v>0.8041666666666667</v>
      </c>
      <c r="I524">
        <v>7919</v>
      </c>
      <c r="J524">
        <v>4399</v>
      </c>
      <c r="K524">
        <v>364</v>
      </c>
      <c r="L524">
        <v>38</v>
      </c>
      <c r="M524">
        <v>0</v>
      </c>
      <c r="N524">
        <v>22</v>
      </c>
      <c r="P524">
        <v>424</v>
      </c>
      <c r="Q524" s="18">
        <v>9.6385542168674704E-2</v>
      </c>
      <c r="R524">
        <v>19</v>
      </c>
    </row>
    <row r="525" spans="1:18" x14ac:dyDescent="0.3">
      <c r="A525" t="s">
        <v>1783</v>
      </c>
      <c r="B525" t="s">
        <v>431</v>
      </c>
      <c r="C525" t="s">
        <v>432</v>
      </c>
      <c r="D525" t="s">
        <v>187</v>
      </c>
      <c r="E525">
        <v>0</v>
      </c>
      <c r="F525" s="16">
        <v>45489</v>
      </c>
      <c r="G525" t="s">
        <v>1863</v>
      </c>
      <c r="H525" s="17">
        <v>0.82013888888888886</v>
      </c>
      <c r="I525">
        <v>19465</v>
      </c>
      <c r="J525">
        <v>13596</v>
      </c>
      <c r="K525">
        <v>899</v>
      </c>
      <c r="L525">
        <v>87</v>
      </c>
      <c r="M525">
        <v>39</v>
      </c>
      <c r="N525">
        <v>75</v>
      </c>
      <c r="O525">
        <v>27</v>
      </c>
      <c r="P525">
        <v>1100</v>
      </c>
      <c r="Q525" s="18">
        <v>8.0906148867313898E-2</v>
      </c>
      <c r="R525">
        <v>19</v>
      </c>
    </row>
    <row r="526" spans="1:18" x14ac:dyDescent="0.3">
      <c r="A526" t="s">
        <v>1782</v>
      </c>
      <c r="B526" t="s">
        <v>429</v>
      </c>
      <c r="C526" t="s">
        <v>430</v>
      </c>
      <c r="D526" t="s">
        <v>187</v>
      </c>
      <c r="E526">
        <v>0</v>
      </c>
      <c r="F526" s="16">
        <v>45489</v>
      </c>
      <c r="G526" t="s">
        <v>1863</v>
      </c>
      <c r="H526" s="17">
        <v>0.38541666666666669</v>
      </c>
      <c r="I526">
        <v>2106</v>
      </c>
      <c r="J526">
        <v>1679</v>
      </c>
      <c r="K526">
        <v>22</v>
      </c>
      <c r="L526">
        <v>3</v>
      </c>
      <c r="M526">
        <v>0</v>
      </c>
      <c r="N526">
        <v>6</v>
      </c>
      <c r="P526">
        <v>31</v>
      </c>
      <c r="Q526" s="18">
        <v>1.8463371054198902E-2</v>
      </c>
      <c r="R526">
        <v>9</v>
      </c>
    </row>
    <row r="527" spans="1:18" x14ac:dyDescent="0.3">
      <c r="A527" t="s">
        <v>1784</v>
      </c>
      <c r="B527" t="s">
        <v>433</v>
      </c>
      <c r="C527" t="s">
        <v>434</v>
      </c>
      <c r="D527" t="s">
        <v>188</v>
      </c>
      <c r="E527">
        <v>0</v>
      </c>
      <c r="F527" s="16">
        <v>45490</v>
      </c>
      <c r="G527" t="s">
        <v>1862</v>
      </c>
      <c r="H527" s="17">
        <v>0.81041666666666667</v>
      </c>
      <c r="I527">
        <v>15262</v>
      </c>
      <c r="J527">
        <v>9146</v>
      </c>
      <c r="K527">
        <v>991</v>
      </c>
      <c r="L527">
        <v>107</v>
      </c>
      <c r="M527">
        <v>2</v>
      </c>
      <c r="N527">
        <v>41</v>
      </c>
      <c r="O527">
        <v>1</v>
      </c>
      <c r="P527">
        <v>1141</v>
      </c>
      <c r="Q527" s="18">
        <v>0.124753990815657</v>
      </c>
      <c r="R527">
        <v>19</v>
      </c>
    </row>
    <row r="528" spans="1:18" x14ac:dyDescent="0.3">
      <c r="A528" t="s">
        <v>1785</v>
      </c>
      <c r="B528" t="s">
        <v>435</v>
      </c>
      <c r="C528" t="s">
        <v>436</v>
      </c>
      <c r="D528" t="s">
        <v>188</v>
      </c>
      <c r="E528">
        <v>0</v>
      </c>
      <c r="F528" s="16">
        <v>45491</v>
      </c>
      <c r="G528" t="s">
        <v>1861</v>
      </c>
      <c r="H528" s="17">
        <v>0.82916666666666672</v>
      </c>
      <c r="I528">
        <v>9598</v>
      </c>
      <c r="J528">
        <v>6404</v>
      </c>
      <c r="K528">
        <v>516</v>
      </c>
      <c r="L528">
        <v>22</v>
      </c>
      <c r="M528">
        <v>22</v>
      </c>
      <c r="N528">
        <v>6</v>
      </c>
      <c r="O528">
        <v>2</v>
      </c>
      <c r="P528">
        <v>566</v>
      </c>
      <c r="Q528" s="18">
        <v>8.8382261086820693E-2</v>
      </c>
      <c r="R528">
        <v>19</v>
      </c>
    </row>
    <row r="529" spans="1:18" x14ac:dyDescent="0.3">
      <c r="A529" t="s">
        <v>1786</v>
      </c>
      <c r="B529" t="s">
        <v>437</v>
      </c>
      <c r="C529" t="s">
        <v>438</v>
      </c>
      <c r="D529" t="s">
        <v>187</v>
      </c>
      <c r="E529">
        <v>0</v>
      </c>
      <c r="F529" s="16">
        <v>45492</v>
      </c>
      <c r="G529" t="s">
        <v>1860</v>
      </c>
      <c r="H529" s="17">
        <v>0.53888888888888886</v>
      </c>
      <c r="I529">
        <v>6507</v>
      </c>
      <c r="J529">
        <v>5354</v>
      </c>
      <c r="K529">
        <v>308</v>
      </c>
      <c r="L529">
        <v>40</v>
      </c>
      <c r="M529">
        <v>6</v>
      </c>
      <c r="N529">
        <v>24</v>
      </c>
      <c r="O529">
        <v>3</v>
      </c>
      <c r="P529">
        <v>378</v>
      </c>
      <c r="Q529" s="18">
        <v>7.0601419499439697E-2</v>
      </c>
      <c r="R529">
        <v>12</v>
      </c>
    </row>
    <row r="530" spans="1:18" x14ac:dyDescent="0.3">
      <c r="A530" t="s">
        <v>1787</v>
      </c>
      <c r="B530" t="s">
        <v>439</v>
      </c>
      <c r="C530" t="s">
        <v>440</v>
      </c>
      <c r="D530" t="s">
        <v>187</v>
      </c>
      <c r="E530">
        <v>0</v>
      </c>
      <c r="F530" s="16">
        <v>45493</v>
      </c>
      <c r="G530" t="s">
        <v>1859</v>
      </c>
      <c r="H530" s="17">
        <v>0.7895833333333333</v>
      </c>
      <c r="I530">
        <v>5497</v>
      </c>
      <c r="J530">
        <v>4349</v>
      </c>
      <c r="K530">
        <v>187</v>
      </c>
      <c r="L530">
        <v>10</v>
      </c>
      <c r="M530">
        <v>3</v>
      </c>
      <c r="N530">
        <v>3</v>
      </c>
      <c r="O530">
        <v>1</v>
      </c>
      <c r="P530">
        <v>203</v>
      </c>
      <c r="Q530" s="18">
        <v>4.6677397102782202E-2</v>
      </c>
      <c r="R530">
        <v>18</v>
      </c>
    </row>
    <row r="531" spans="1:18" x14ac:dyDescent="0.3">
      <c r="A531" t="s">
        <v>1788</v>
      </c>
      <c r="B531" t="s">
        <v>441</v>
      </c>
      <c r="C531" t="s">
        <v>442</v>
      </c>
      <c r="D531" t="s">
        <v>188</v>
      </c>
      <c r="E531">
        <v>0</v>
      </c>
      <c r="F531" s="16">
        <v>45495</v>
      </c>
      <c r="G531" t="s">
        <v>1858</v>
      </c>
      <c r="H531" s="17">
        <v>0.44027777777777777</v>
      </c>
      <c r="I531">
        <v>26051</v>
      </c>
      <c r="J531">
        <v>18598</v>
      </c>
      <c r="K531">
        <v>845</v>
      </c>
      <c r="L531">
        <v>306</v>
      </c>
      <c r="M531">
        <v>62</v>
      </c>
      <c r="N531">
        <v>65</v>
      </c>
      <c r="O531">
        <v>24</v>
      </c>
      <c r="P531">
        <v>1278</v>
      </c>
      <c r="Q531" s="18">
        <v>6.8717066351220601E-2</v>
      </c>
      <c r="R531">
        <v>10</v>
      </c>
    </row>
    <row r="532" spans="1:18" x14ac:dyDescent="0.3">
      <c r="A532" t="s">
        <v>1789</v>
      </c>
      <c r="B532" t="s">
        <v>443</v>
      </c>
      <c r="C532" t="s">
        <v>444</v>
      </c>
      <c r="D532" t="s">
        <v>187</v>
      </c>
      <c r="E532">
        <v>0</v>
      </c>
      <c r="F532" s="16">
        <v>45496</v>
      </c>
      <c r="G532" t="s">
        <v>1863</v>
      </c>
      <c r="H532" s="17">
        <v>0.43125000000000002</v>
      </c>
      <c r="I532">
        <v>18239</v>
      </c>
      <c r="J532">
        <v>14578</v>
      </c>
      <c r="K532">
        <v>1098</v>
      </c>
      <c r="L532">
        <v>581</v>
      </c>
      <c r="M532">
        <v>12</v>
      </c>
      <c r="N532">
        <v>117</v>
      </c>
      <c r="O532">
        <v>49</v>
      </c>
      <c r="P532">
        <v>1808</v>
      </c>
      <c r="Q532" s="18">
        <v>0.124022499657017</v>
      </c>
      <c r="R532">
        <v>10</v>
      </c>
    </row>
    <row r="533" spans="1:18" x14ac:dyDescent="0.3">
      <c r="A533" t="s">
        <v>1790</v>
      </c>
      <c r="B533" t="s">
        <v>445</v>
      </c>
      <c r="C533" t="s">
        <v>446</v>
      </c>
      <c r="D533" t="s">
        <v>188</v>
      </c>
      <c r="E533">
        <v>0</v>
      </c>
      <c r="F533" s="16">
        <v>45497</v>
      </c>
      <c r="G533" t="s">
        <v>1862</v>
      </c>
      <c r="H533" s="17">
        <v>0.44791666666666669</v>
      </c>
      <c r="I533">
        <v>9900</v>
      </c>
      <c r="J533">
        <v>7012</v>
      </c>
      <c r="K533">
        <v>886</v>
      </c>
      <c r="L533">
        <v>393</v>
      </c>
      <c r="M533">
        <v>10</v>
      </c>
      <c r="N533">
        <v>62</v>
      </c>
      <c r="O533">
        <v>25</v>
      </c>
      <c r="P533">
        <v>1351</v>
      </c>
      <c r="Q533" s="18">
        <v>0.19266970907016501</v>
      </c>
      <c r="R533">
        <v>10</v>
      </c>
    </row>
    <row r="534" spans="1:18" x14ac:dyDescent="0.3">
      <c r="A534" t="s">
        <v>1791</v>
      </c>
      <c r="B534" t="s">
        <v>447</v>
      </c>
      <c r="C534" t="s">
        <v>448</v>
      </c>
      <c r="D534" t="s">
        <v>187</v>
      </c>
      <c r="E534">
        <v>0</v>
      </c>
      <c r="F534" s="16">
        <v>45498</v>
      </c>
      <c r="G534" t="s">
        <v>1861</v>
      </c>
      <c r="H534" s="17">
        <v>0.7895833333333333</v>
      </c>
      <c r="I534">
        <v>9148</v>
      </c>
      <c r="J534">
        <v>7029</v>
      </c>
      <c r="K534">
        <v>955</v>
      </c>
      <c r="L534">
        <v>398</v>
      </c>
      <c r="M534">
        <v>11</v>
      </c>
      <c r="N534">
        <v>26</v>
      </c>
      <c r="O534">
        <v>15</v>
      </c>
      <c r="P534">
        <v>1390</v>
      </c>
      <c r="Q534" s="18">
        <v>0.197752169583156</v>
      </c>
      <c r="R534">
        <v>18</v>
      </c>
    </row>
    <row r="535" spans="1:18" x14ac:dyDescent="0.3">
      <c r="A535" t="s">
        <v>1792</v>
      </c>
      <c r="B535" t="s">
        <v>449</v>
      </c>
      <c r="C535" t="s">
        <v>450</v>
      </c>
      <c r="D535" t="s">
        <v>188</v>
      </c>
      <c r="E535">
        <v>0</v>
      </c>
      <c r="F535" s="16">
        <v>45499</v>
      </c>
      <c r="G535" t="s">
        <v>1860</v>
      </c>
      <c r="H535" s="17">
        <v>0.39374999999999999</v>
      </c>
      <c r="I535">
        <v>4425</v>
      </c>
      <c r="J535">
        <v>2357</v>
      </c>
      <c r="K535">
        <v>246</v>
      </c>
      <c r="L535">
        <v>7</v>
      </c>
      <c r="M535">
        <v>2</v>
      </c>
      <c r="N535">
        <v>3</v>
      </c>
      <c r="P535">
        <v>258</v>
      </c>
      <c r="Q535" s="18">
        <v>0.109461179465422</v>
      </c>
      <c r="R535">
        <v>9</v>
      </c>
    </row>
    <row r="536" spans="1:18" x14ac:dyDescent="0.3">
      <c r="A536" t="s">
        <v>1793</v>
      </c>
      <c r="B536" t="s">
        <v>451</v>
      </c>
      <c r="C536" t="s">
        <v>452</v>
      </c>
      <c r="D536" t="s">
        <v>187</v>
      </c>
      <c r="E536">
        <v>0</v>
      </c>
      <c r="F536" s="16">
        <v>45502</v>
      </c>
      <c r="G536" t="s">
        <v>1858</v>
      </c>
      <c r="H536" s="17">
        <v>0.42708333333333331</v>
      </c>
      <c r="I536">
        <v>8706</v>
      </c>
      <c r="J536">
        <v>7357</v>
      </c>
      <c r="K536">
        <v>311</v>
      </c>
      <c r="L536">
        <v>44</v>
      </c>
      <c r="M536">
        <v>3</v>
      </c>
      <c r="N536">
        <v>13</v>
      </c>
      <c r="O536">
        <v>5</v>
      </c>
      <c r="P536">
        <v>371</v>
      </c>
      <c r="Q536" s="18">
        <v>5.0428163653663198E-2</v>
      </c>
      <c r="R536">
        <v>10</v>
      </c>
    </row>
    <row r="537" spans="1:18" x14ac:dyDescent="0.3">
      <c r="A537" t="s">
        <v>1794</v>
      </c>
      <c r="B537" t="s">
        <v>453</v>
      </c>
      <c r="C537" t="s">
        <v>454</v>
      </c>
      <c r="D537" t="s">
        <v>187</v>
      </c>
      <c r="E537">
        <v>0</v>
      </c>
      <c r="F537" s="16">
        <v>45502</v>
      </c>
      <c r="G537" t="s">
        <v>1858</v>
      </c>
      <c r="H537" s="17">
        <v>0.8125</v>
      </c>
      <c r="I537">
        <v>3736</v>
      </c>
      <c r="J537">
        <v>3154</v>
      </c>
      <c r="K537">
        <v>269</v>
      </c>
      <c r="L537">
        <v>19</v>
      </c>
      <c r="M537">
        <v>6</v>
      </c>
      <c r="N537">
        <v>22</v>
      </c>
      <c r="O537">
        <v>3</v>
      </c>
      <c r="P537">
        <v>316</v>
      </c>
      <c r="Q537" s="18">
        <v>0.100190234622701</v>
      </c>
      <c r="R537">
        <v>19</v>
      </c>
    </row>
    <row r="538" spans="1:18" x14ac:dyDescent="0.3">
      <c r="A538" t="s">
        <v>1796</v>
      </c>
      <c r="B538" t="s">
        <v>457</v>
      </c>
      <c r="C538" t="s">
        <v>458</v>
      </c>
      <c r="D538" t="s">
        <v>187</v>
      </c>
      <c r="E538">
        <v>0</v>
      </c>
      <c r="F538" s="16">
        <v>45503</v>
      </c>
      <c r="G538" t="s">
        <v>1863</v>
      </c>
      <c r="H538" s="17">
        <v>0.84722222222222221</v>
      </c>
      <c r="I538">
        <v>9684</v>
      </c>
      <c r="J538">
        <v>7676</v>
      </c>
      <c r="K538">
        <v>478</v>
      </c>
      <c r="L538">
        <v>105</v>
      </c>
      <c r="M538">
        <v>11</v>
      </c>
      <c r="N538">
        <v>40</v>
      </c>
      <c r="O538">
        <v>20</v>
      </c>
      <c r="P538">
        <v>634</v>
      </c>
      <c r="Q538" s="18">
        <v>8.2595101615424701E-2</v>
      </c>
      <c r="R538">
        <v>20</v>
      </c>
    </row>
    <row r="539" spans="1:18" x14ac:dyDescent="0.3">
      <c r="A539" t="s">
        <v>1795</v>
      </c>
      <c r="B539" t="s">
        <v>455</v>
      </c>
      <c r="C539" t="s">
        <v>456</v>
      </c>
      <c r="D539" t="s">
        <v>187</v>
      </c>
      <c r="E539">
        <v>0</v>
      </c>
      <c r="F539" s="16">
        <v>45503</v>
      </c>
      <c r="G539" t="s">
        <v>1863</v>
      </c>
      <c r="H539" s="17">
        <v>0.40416666666666667</v>
      </c>
      <c r="I539">
        <v>2513</v>
      </c>
      <c r="J539">
        <v>1995</v>
      </c>
      <c r="K539">
        <v>79</v>
      </c>
      <c r="L539">
        <v>4</v>
      </c>
      <c r="M539">
        <v>0</v>
      </c>
      <c r="N539">
        <v>2</v>
      </c>
      <c r="P539">
        <v>85</v>
      </c>
      <c r="Q539" s="18">
        <v>4.2606516290726801E-2</v>
      </c>
      <c r="R539">
        <v>9</v>
      </c>
    </row>
    <row r="540" spans="1:18" x14ac:dyDescent="0.3">
      <c r="A540" t="s">
        <v>1797</v>
      </c>
      <c r="B540" t="s">
        <v>459</v>
      </c>
      <c r="C540" t="s">
        <v>460</v>
      </c>
      <c r="D540" t="s">
        <v>187</v>
      </c>
      <c r="E540">
        <v>0</v>
      </c>
      <c r="F540" s="16">
        <v>45504</v>
      </c>
      <c r="G540" t="s">
        <v>1862</v>
      </c>
      <c r="H540" s="17">
        <v>0.44236111111111109</v>
      </c>
      <c r="I540">
        <v>31599</v>
      </c>
      <c r="J540">
        <v>24170</v>
      </c>
      <c r="K540">
        <v>1582</v>
      </c>
      <c r="L540">
        <v>223</v>
      </c>
      <c r="M540">
        <v>14</v>
      </c>
      <c r="N540">
        <v>9</v>
      </c>
      <c r="O540">
        <v>13</v>
      </c>
      <c r="P540">
        <v>1828</v>
      </c>
      <c r="Q540" s="18">
        <v>7.5630947455523401E-2</v>
      </c>
      <c r="R540">
        <v>10</v>
      </c>
    </row>
    <row r="541" spans="1:18" x14ac:dyDescent="0.3">
      <c r="A541" t="s">
        <v>1798</v>
      </c>
      <c r="B541" t="s">
        <v>461</v>
      </c>
      <c r="C541" t="s">
        <v>462</v>
      </c>
      <c r="D541" t="s">
        <v>189</v>
      </c>
      <c r="E541">
        <v>46</v>
      </c>
      <c r="F541" s="16">
        <v>45504</v>
      </c>
      <c r="G541" t="s">
        <v>1862</v>
      </c>
      <c r="H541" s="17">
        <v>0.86805555555555558</v>
      </c>
      <c r="I541">
        <v>5549</v>
      </c>
      <c r="J541">
        <v>3407</v>
      </c>
      <c r="K541">
        <v>274</v>
      </c>
      <c r="L541">
        <v>22</v>
      </c>
      <c r="M541">
        <v>4</v>
      </c>
      <c r="N541">
        <v>9</v>
      </c>
      <c r="O541">
        <v>1</v>
      </c>
      <c r="P541">
        <v>309</v>
      </c>
      <c r="Q541" s="18">
        <v>9.0695626651012606E-2</v>
      </c>
      <c r="R541">
        <v>20</v>
      </c>
    </row>
    <row r="542" spans="1:18" x14ac:dyDescent="0.3">
      <c r="A542" t="s">
        <v>1799</v>
      </c>
      <c r="B542" t="s">
        <v>463</v>
      </c>
      <c r="C542" t="s">
        <v>464</v>
      </c>
      <c r="D542" t="s">
        <v>187</v>
      </c>
      <c r="E542">
        <v>0</v>
      </c>
      <c r="F542" s="16">
        <v>45505</v>
      </c>
      <c r="G542" t="s">
        <v>1861</v>
      </c>
      <c r="H542" s="17">
        <v>0.38333333333333336</v>
      </c>
      <c r="I542">
        <v>6669</v>
      </c>
      <c r="J542">
        <v>5330</v>
      </c>
      <c r="K542">
        <v>344</v>
      </c>
      <c r="L542">
        <v>47</v>
      </c>
      <c r="M542">
        <v>9</v>
      </c>
      <c r="N542">
        <v>21</v>
      </c>
      <c r="O542">
        <v>1</v>
      </c>
      <c r="P542">
        <v>421</v>
      </c>
      <c r="Q542" s="18">
        <v>7.8986866791744798E-2</v>
      </c>
      <c r="R542">
        <v>9</v>
      </c>
    </row>
    <row r="543" spans="1:18" x14ac:dyDescent="0.3">
      <c r="A543" t="s">
        <v>1800</v>
      </c>
      <c r="B543" t="s">
        <v>465</v>
      </c>
      <c r="C543" t="s">
        <v>466</v>
      </c>
      <c r="D543" t="s">
        <v>187</v>
      </c>
      <c r="E543">
        <v>0</v>
      </c>
      <c r="F543" s="16">
        <v>45505</v>
      </c>
      <c r="G543" t="s">
        <v>1861</v>
      </c>
      <c r="H543" s="17">
        <v>0.84444444444444444</v>
      </c>
      <c r="I543">
        <v>6307</v>
      </c>
      <c r="J543">
        <v>4935</v>
      </c>
      <c r="K543">
        <v>355</v>
      </c>
      <c r="L543">
        <v>15</v>
      </c>
      <c r="M543">
        <v>12</v>
      </c>
      <c r="N543">
        <v>6</v>
      </c>
      <c r="O543">
        <v>1</v>
      </c>
      <c r="P543">
        <v>388</v>
      </c>
      <c r="Q543" s="18">
        <v>7.8622087132725393E-2</v>
      </c>
      <c r="R543">
        <v>20</v>
      </c>
    </row>
    <row r="544" spans="1:18" x14ac:dyDescent="0.3">
      <c r="A544" t="s">
        <v>1801</v>
      </c>
      <c r="B544" t="s">
        <v>467</v>
      </c>
      <c r="C544" t="s">
        <v>468</v>
      </c>
      <c r="D544" t="s">
        <v>188</v>
      </c>
      <c r="E544">
        <v>0</v>
      </c>
      <c r="F544" s="16">
        <v>45506</v>
      </c>
      <c r="G544" t="s">
        <v>1860</v>
      </c>
      <c r="H544" s="17">
        <v>0.39791666666666664</v>
      </c>
      <c r="I544">
        <v>43600</v>
      </c>
      <c r="J544">
        <v>35709</v>
      </c>
      <c r="K544">
        <v>3696</v>
      </c>
      <c r="L544">
        <v>1194</v>
      </c>
      <c r="M544">
        <v>27</v>
      </c>
      <c r="N544">
        <v>318</v>
      </c>
      <c r="O544">
        <v>135</v>
      </c>
      <c r="P544">
        <v>5235</v>
      </c>
      <c r="Q544" s="18">
        <v>0.14660169705116399</v>
      </c>
      <c r="R544">
        <v>9</v>
      </c>
    </row>
    <row r="545" spans="1:18" x14ac:dyDescent="0.3">
      <c r="A545" t="s">
        <v>1802</v>
      </c>
      <c r="B545" t="s">
        <v>469</v>
      </c>
      <c r="C545" t="s">
        <v>470</v>
      </c>
      <c r="D545" t="s">
        <v>187</v>
      </c>
      <c r="E545">
        <v>0</v>
      </c>
      <c r="F545" s="16">
        <v>45509</v>
      </c>
      <c r="G545" t="s">
        <v>1858</v>
      </c>
      <c r="H545" s="17">
        <v>0.4548611111111111</v>
      </c>
      <c r="I545">
        <v>10499</v>
      </c>
      <c r="J545">
        <v>8147</v>
      </c>
      <c r="K545">
        <v>369</v>
      </c>
      <c r="L545">
        <v>82</v>
      </c>
      <c r="M545">
        <v>14</v>
      </c>
      <c r="N545">
        <v>9</v>
      </c>
      <c r="O545">
        <v>3</v>
      </c>
      <c r="P545">
        <v>474</v>
      </c>
      <c r="Q545" s="18">
        <v>5.8180925494046902E-2</v>
      </c>
      <c r="R545">
        <v>10</v>
      </c>
    </row>
    <row r="546" spans="1:18" x14ac:dyDescent="0.3">
      <c r="A546" t="s">
        <v>1803</v>
      </c>
      <c r="B546" t="s">
        <v>471</v>
      </c>
      <c r="C546" t="s">
        <v>472</v>
      </c>
      <c r="D546" t="s">
        <v>188</v>
      </c>
      <c r="E546">
        <v>0</v>
      </c>
      <c r="F546" s="16">
        <v>45510</v>
      </c>
      <c r="G546" t="s">
        <v>1863</v>
      </c>
      <c r="H546" s="17">
        <v>0.42430555555555555</v>
      </c>
      <c r="I546">
        <v>6118</v>
      </c>
      <c r="J546">
        <v>4569</v>
      </c>
      <c r="K546">
        <v>225</v>
      </c>
      <c r="L546">
        <v>25</v>
      </c>
      <c r="M546">
        <v>0</v>
      </c>
      <c r="N546">
        <v>15</v>
      </c>
      <c r="O546">
        <v>1</v>
      </c>
      <c r="P546">
        <v>265</v>
      </c>
      <c r="Q546" s="18">
        <v>5.7999562267454598E-2</v>
      </c>
      <c r="R546">
        <v>10</v>
      </c>
    </row>
    <row r="547" spans="1:18" x14ac:dyDescent="0.3">
      <c r="A547" t="s">
        <v>1804</v>
      </c>
      <c r="B547" t="s">
        <v>473</v>
      </c>
      <c r="C547" t="s">
        <v>474</v>
      </c>
      <c r="D547" t="s">
        <v>187</v>
      </c>
      <c r="E547">
        <v>0</v>
      </c>
      <c r="F547" s="16">
        <v>45510</v>
      </c>
      <c r="G547" t="s">
        <v>1863</v>
      </c>
      <c r="H547" s="17">
        <v>0.82916666666666672</v>
      </c>
      <c r="I547">
        <v>4220</v>
      </c>
      <c r="J547">
        <v>3140</v>
      </c>
      <c r="K547">
        <v>95</v>
      </c>
      <c r="L547">
        <v>12</v>
      </c>
      <c r="M547">
        <v>2</v>
      </c>
      <c r="N547">
        <v>2</v>
      </c>
      <c r="P547">
        <v>111</v>
      </c>
      <c r="Q547" s="18">
        <v>3.53503184713376E-2</v>
      </c>
      <c r="R547">
        <v>19</v>
      </c>
    </row>
    <row r="548" spans="1:18" x14ac:dyDescent="0.3">
      <c r="A548" t="s">
        <v>1805</v>
      </c>
      <c r="B548" t="s">
        <v>475</v>
      </c>
      <c r="C548" t="s">
        <v>476</v>
      </c>
      <c r="D548" t="s">
        <v>187</v>
      </c>
      <c r="E548">
        <v>0</v>
      </c>
      <c r="F548" s="16">
        <v>45512</v>
      </c>
      <c r="G548" t="s">
        <v>1861</v>
      </c>
      <c r="H548" s="17">
        <v>0.43472222222222223</v>
      </c>
      <c r="I548">
        <v>6111</v>
      </c>
      <c r="J548">
        <v>4597</v>
      </c>
      <c r="K548">
        <v>229</v>
      </c>
      <c r="L548">
        <v>8</v>
      </c>
      <c r="M548">
        <v>13</v>
      </c>
      <c r="N548">
        <v>3</v>
      </c>
      <c r="O548">
        <v>11</v>
      </c>
      <c r="P548">
        <v>253</v>
      </c>
      <c r="Q548" s="18">
        <v>5.5035892973678502E-2</v>
      </c>
      <c r="R548">
        <v>10</v>
      </c>
    </row>
    <row r="549" spans="1:18" x14ac:dyDescent="0.3">
      <c r="A549" t="s">
        <v>1806</v>
      </c>
      <c r="B549" t="s">
        <v>477</v>
      </c>
      <c r="C549" t="s">
        <v>478</v>
      </c>
      <c r="D549" t="s">
        <v>188</v>
      </c>
      <c r="E549">
        <v>0</v>
      </c>
      <c r="F549" s="16">
        <v>45512</v>
      </c>
      <c r="G549" t="s">
        <v>1861</v>
      </c>
      <c r="H549" s="17">
        <v>0.81944444444444442</v>
      </c>
      <c r="I549">
        <v>2835</v>
      </c>
      <c r="J549">
        <v>1857</v>
      </c>
      <c r="K549">
        <v>135</v>
      </c>
      <c r="L549">
        <v>4</v>
      </c>
      <c r="M549">
        <v>0</v>
      </c>
      <c r="N549">
        <v>3</v>
      </c>
      <c r="O549">
        <v>1</v>
      </c>
      <c r="P549">
        <v>142</v>
      </c>
      <c r="Q549" s="18">
        <v>7.6467420570813099E-2</v>
      </c>
      <c r="R549">
        <v>19</v>
      </c>
    </row>
    <row r="550" spans="1:18" x14ac:dyDescent="0.3">
      <c r="A550" t="s">
        <v>1807</v>
      </c>
      <c r="B550" t="s">
        <v>479</v>
      </c>
      <c r="C550" t="s">
        <v>480</v>
      </c>
      <c r="D550" t="s">
        <v>187</v>
      </c>
      <c r="E550">
        <v>0</v>
      </c>
      <c r="F550" s="16">
        <v>45513</v>
      </c>
      <c r="G550" t="s">
        <v>1860</v>
      </c>
      <c r="H550" s="17">
        <v>0.50763888888888886</v>
      </c>
      <c r="I550">
        <v>3107</v>
      </c>
      <c r="J550">
        <v>2414</v>
      </c>
      <c r="K550">
        <v>197</v>
      </c>
      <c r="L550">
        <v>4</v>
      </c>
      <c r="M550">
        <v>1</v>
      </c>
      <c r="N550">
        <v>2</v>
      </c>
      <c r="P550">
        <v>204</v>
      </c>
      <c r="Q550" s="18">
        <v>8.4507042253521097E-2</v>
      </c>
      <c r="R550">
        <v>12</v>
      </c>
    </row>
    <row r="551" spans="1:18" x14ac:dyDescent="0.3">
      <c r="A551" t="s">
        <v>1808</v>
      </c>
      <c r="B551" t="s">
        <v>481</v>
      </c>
      <c r="C551" t="s">
        <v>482</v>
      </c>
      <c r="D551" t="s">
        <v>187</v>
      </c>
      <c r="E551">
        <v>0</v>
      </c>
      <c r="F551" s="16">
        <v>45514</v>
      </c>
      <c r="G551" t="s">
        <v>1859</v>
      </c>
      <c r="H551" s="17">
        <v>0.46805555555555556</v>
      </c>
      <c r="I551">
        <v>14424</v>
      </c>
      <c r="J551">
        <v>11282</v>
      </c>
      <c r="K551">
        <v>204</v>
      </c>
      <c r="L551">
        <v>35</v>
      </c>
      <c r="M551">
        <v>0</v>
      </c>
      <c r="N551">
        <v>7</v>
      </c>
      <c r="O551">
        <v>4</v>
      </c>
      <c r="P551">
        <v>246</v>
      </c>
      <c r="Q551" s="18">
        <v>2.1804644566566202E-2</v>
      </c>
      <c r="R551">
        <v>11</v>
      </c>
    </row>
    <row r="552" spans="1:18" x14ac:dyDescent="0.3">
      <c r="A552" t="s">
        <v>1809</v>
      </c>
      <c r="B552" t="s">
        <v>483</v>
      </c>
      <c r="C552" t="s">
        <v>484</v>
      </c>
      <c r="D552" t="s">
        <v>187</v>
      </c>
      <c r="E552">
        <v>0</v>
      </c>
      <c r="F552" s="16">
        <v>45516</v>
      </c>
      <c r="G552" t="s">
        <v>1858</v>
      </c>
      <c r="H552" s="17">
        <v>0.40347222222222223</v>
      </c>
      <c r="I552">
        <v>17540</v>
      </c>
      <c r="J552">
        <v>13593</v>
      </c>
      <c r="K552">
        <v>453</v>
      </c>
      <c r="L552">
        <v>283</v>
      </c>
      <c r="M552">
        <v>3</v>
      </c>
      <c r="N552">
        <v>97</v>
      </c>
      <c r="O552">
        <v>8</v>
      </c>
      <c r="P552">
        <v>836</v>
      </c>
      <c r="Q552" s="18">
        <v>6.1502243801956902E-2</v>
      </c>
      <c r="R552">
        <v>9</v>
      </c>
    </row>
    <row r="553" spans="1:18" x14ac:dyDescent="0.3">
      <c r="A553" t="s">
        <v>1810</v>
      </c>
      <c r="B553" t="s">
        <v>485</v>
      </c>
      <c r="C553" t="s">
        <v>486</v>
      </c>
      <c r="D553" t="s">
        <v>187</v>
      </c>
      <c r="E553">
        <v>0</v>
      </c>
      <c r="F553" s="16">
        <v>45517</v>
      </c>
      <c r="G553" t="s">
        <v>1863</v>
      </c>
      <c r="H553" s="17">
        <v>0.41111111111111109</v>
      </c>
      <c r="I553">
        <v>4631</v>
      </c>
      <c r="J553">
        <v>3583</v>
      </c>
      <c r="K553">
        <v>234</v>
      </c>
      <c r="L553">
        <v>62</v>
      </c>
      <c r="M553">
        <v>1</v>
      </c>
      <c r="N553">
        <v>8</v>
      </c>
      <c r="P553">
        <v>305</v>
      </c>
      <c r="Q553" s="18">
        <v>8.5124197599776699E-2</v>
      </c>
      <c r="R553">
        <v>9</v>
      </c>
    </row>
    <row r="554" spans="1:18" x14ac:dyDescent="0.3">
      <c r="A554" t="s">
        <v>1811</v>
      </c>
      <c r="B554" t="s">
        <v>487</v>
      </c>
      <c r="C554" t="s">
        <v>488</v>
      </c>
      <c r="D554" t="s">
        <v>187</v>
      </c>
      <c r="E554">
        <v>0</v>
      </c>
      <c r="F554" s="16">
        <v>45518</v>
      </c>
      <c r="G554" t="s">
        <v>1862</v>
      </c>
      <c r="H554" s="17">
        <v>0.42569444444444443</v>
      </c>
      <c r="I554">
        <v>5334</v>
      </c>
      <c r="J554">
        <v>4469</v>
      </c>
      <c r="K554">
        <v>95</v>
      </c>
      <c r="L554">
        <v>6</v>
      </c>
      <c r="M554">
        <v>4</v>
      </c>
      <c r="N554">
        <v>4</v>
      </c>
      <c r="O554">
        <v>1</v>
      </c>
      <c r="P554">
        <v>109</v>
      </c>
      <c r="Q554" s="18">
        <v>2.4390243902439001E-2</v>
      </c>
      <c r="R554">
        <v>10</v>
      </c>
    </row>
    <row r="555" spans="1:18" x14ac:dyDescent="0.3">
      <c r="A555" t="s">
        <v>1812</v>
      </c>
      <c r="B555" t="s">
        <v>489</v>
      </c>
      <c r="C555" t="s">
        <v>490</v>
      </c>
      <c r="D555" t="s">
        <v>189</v>
      </c>
      <c r="E555">
        <v>123</v>
      </c>
      <c r="F555" s="16">
        <v>45518</v>
      </c>
      <c r="G555" t="s">
        <v>1862</v>
      </c>
      <c r="H555" s="17">
        <v>0.82638888888888884</v>
      </c>
      <c r="I555">
        <v>7805</v>
      </c>
      <c r="J555">
        <v>4275</v>
      </c>
      <c r="K555">
        <v>272</v>
      </c>
      <c r="L555">
        <v>69</v>
      </c>
      <c r="M555">
        <v>39</v>
      </c>
      <c r="N555">
        <v>6</v>
      </c>
      <c r="O555">
        <v>12</v>
      </c>
      <c r="P555">
        <v>386</v>
      </c>
      <c r="Q555" s="18">
        <v>9.0292397660818702E-2</v>
      </c>
      <c r="R555">
        <v>19</v>
      </c>
    </row>
    <row r="556" spans="1:18" x14ac:dyDescent="0.3">
      <c r="A556" t="s">
        <v>1813</v>
      </c>
      <c r="B556" t="s">
        <v>491</v>
      </c>
      <c r="C556" t="s">
        <v>492</v>
      </c>
      <c r="D556" t="s">
        <v>187</v>
      </c>
      <c r="E556">
        <v>0</v>
      </c>
      <c r="F556" s="16">
        <v>45519</v>
      </c>
      <c r="G556" t="s">
        <v>1861</v>
      </c>
      <c r="H556" s="17">
        <v>0.43819444444444444</v>
      </c>
      <c r="I556">
        <v>2449</v>
      </c>
      <c r="J556">
        <v>1930</v>
      </c>
      <c r="K556">
        <v>115</v>
      </c>
      <c r="L556">
        <v>0</v>
      </c>
      <c r="M556">
        <v>0</v>
      </c>
      <c r="N556">
        <v>2</v>
      </c>
      <c r="O556">
        <v>1</v>
      </c>
      <c r="P556">
        <v>117</v>
      </c>
      <c r="Q556" s="18">
        <v>6.0621761658031098E-2</v>
      </c>
      <c r="R556">
        <v>10</v>
      </c>
    </row>
    <row r="557" spans="1:18" x14ac:dyDescent="0.3">
      <c r="A557" t="s">
        <v>1814</v>
      </c>
      <c r="B557" t="s">
        <v>493</v>
      </c>
      <c r="C557" t="s">
        <v>494</v>
      </c>
      <c r="D557" t="s">
        <v>188</v>
      </c>
      <c r="E557">
        <v>0</v>
      </c>
      <c r="F557" s="16">
        <v>45520</v>
      </c>
      <c r="G557" t="s">
        <v>1860</v>
      </c>
      <c r="H557" s="17">
        <v>0.39861111111111114</v>
      </c>
      <c r="I557">
        <v>5087</v>
      </c>
      <c r="J557">
        <v>3538</v>
      </c>
      <c r="K557">
        <v>279</v>
      </c>
      <c r="L557">
        <v>13</v>
      </c>
      <c r="M557">
        <v>4</v>
      </c>
      <c r="N557">
        <v>2</v>
      </c>
      <c r="O557">
        <v>1</v>
      </c>
      <c r="P557">
        <v>298</v>
      </c>
      <c r="Q557" s="18">
        <v>8.4228377614471397E-2</v>
      </c>
      <c r="R557">
        <v>9</v>
      </c>
    </row>
    <row r="558" spans="1:18" x14ac:dyDescent="0.3">
      <c r="A558" t="s">
        <v>1815</v>
      </c>
      <c r="B558" t="s">
        <v>495</v>
      </c>
      <c r="C558" t="s">
        <v>496</v>
      </c>
      <c r="D558" t="s">
        <v>188</v>
      </c>
      <c r="E558">
        <v>0</v>
      </c>
      <c r="F558" s="16">
        <v>45521</v>
      </c>
      <c r="G558" t="s">
        <v>1859</v>
      </c>
      <c r="H558" s="17">
        <v>0.80555555555555558</v>
      </c>
      <c r="I558">
        <v>6084</v>
      </c>
      <c r="J558">
        <v>3975</v>
      </c>
      <c r="K558">
        <v>552</v>
      </c>
      <c r="L558">
        <v>30</v>
      </c>
      <c r="M558">
        <v>4</v>
      </c>
      <c r="N558">
        <v>8</v>
      </c>
      <c r="O558">
        <v>6</v>
      </c>
      <c r="P558">
        <v>594</v>
      </c>
      <c r="Q558" s="18">
        <v>0.14943396226415101</v>
      </c>
      <c r="R558">
        <v>19</v>
      </c>
    </row>
    <row r="559" spans="1:18" x14ac:dyDescent="0.3">
      <c r="A559" t="s">
        <v>1816</v>
      </c>
      <c r="B559" t="s">
        <v>497</v>
      </c>
      <c r="C559" t="s">
        <v>498</v>
      </c>
      <c r="D559" t="s">
        <v>187</v>
      </c>
      <c r="E559">
        <v>0</v>
      </c>
      <c r="F559" s="16">
        <v>45523</v>
      </c>
      <c r="G559" t="s">
        <v>1858</v>
      </c>
      <c r="H559" s="17">
        <v>0.37986111111111109</v>
      </c>
      <c r="I559">
        <v>2371</v>
      </c>
      <c r="J559">
        <v>1885</v>
      </c>
      <c r="K559">
        <v>59</v>
      </c>
      <c r="L559">
        <v>4</v>
      </c>
      <c r="M559">
        <v>1</v>
      </c>
      <c r="N559">
        <v>3</v>
      </c>
      <c r="P559">
        <v>67</v>
      </c>
      <c r="Q559" s="18">
        <v>3.55437665782493E-2</v>
      </c>
      <c r="R559">
        <v>9</v>
      </c>
    </row>
    <row r="560" spans="1:18" x14ac:dyDescent="0.3">
      <c r="A560" t="s">
        <v>1817</v>
      </c>
      <c r="B560" t="s">
        <v>499</v>
      </c>
      <c r="C560" t="s">
        <v>500</v>
      </c>
      <c r="D560" t="s">
        <v>187</v>
      </c>
      <c r="E560">
        <v>0</v>
      </c>
      <c r="F560" s="16">
        <v>45524</v>
      </c>
      <c r="G560" t="s">
        <v>1863</v>
      </c>
      <c r="H560" s="17">
        <v>0.39513888888888887</v>
      </c>
      <c r="I560">
        <v>4711</v>
      </c>
      <c r="J560">
        <v>3510</v>
      </c>
      <c r="K560">
        <v>97</v>
      </c>
      <c r="L560">
        <v>12</v>
      </c>
      <c r="M560">
        <v>14</v>
      </c>
      <c r="N560">
        <v>5</v>
      </c>
      <c r="O560">
        <v>1</v>
      </c>
      <c r="P560">
        <v>128</v>
      </c>
      <c r="Q560" s="18">
        <v>3.64672364672365E-2</v>
      </c>
      <c r="R560">
        <v>9</v>
      </c>
    </row>
    <row r="561" spans="1:18" x14ac:dyDescent="0.3">
      <c r="A561" t="s">
        <v>1818</v>
      </c>
      <c r="B561" t="s">
        <v>501</v>
      </c>
      <c r="C561" t="s">
        <v>502</v>
      </c>
      <c r="D561" t="s">
        <v>187</v>
      </c>
      <c r="E561">
        <v>0</v>
      </c>
      <c r="F561" s="16">
        <v>45525</v>
      </c>
      <c r="G561" t="s">
        <v>1862</v>
      </c>
      <c r="H561" s="17">
        <v>0.42916666666666664</v>
      </c>
      <c r="I561">
        <v>5104</v>
      </c>
      <c r="J561">
        <v>4061</v>
      </c>
      <c r="K561">
        <v>153</v>
      </c>
      <c r="L561">
        <v>7</v>
      </c>
      <c r="M561">
        <v>4</v>
      </c>
      <c r="N561">
        <v>6</v>
      </c>
      <c r="P561">
        <v>170</v>
      </c>
      <c r="Q561" s="18">
        <v>4.1861610440778102E-2</v>
      </c>
      <c r="R561">
        <v>10</v>
      </c>
    </row>
    <row r="562" spans="1:18" x14ac:dyDescent="0.3">
      <c r="A562" t="s">
        <v>1819</v>
      </c>
      <c r="B562" t="s">
        <v>503</v>
      </c>
      <c r="C562" t="s">
        <v>504</v>
      </c>
      <c r="D562" t="s">
        <v>187</v>
      </c>
      <c r="E562">
        <v>0</v>
      </c>
      <c r="F562" s="16">
        <v>45525</v>
      </c>
      <c r="G562" t="s">
        <v>1862</v>
      </c>
      <c r="H562" s="17">
        <v>0.79374999999999996</v>
      </c>
      <c r="I562">
        <v>4588</v>
      </c>
      <c r="J562">
        <v>3434</v>
      </c>
      <c r="K562">
        <v>172</v>
      </c>
      <c r="L562">
        <v>6</v>
      </c>
      <c r="M562">
        <v>2</v>
      </c>
      <c r="N562">
        <v>3</v>
      </c>
      <c r="P562">
        <v>183</v>
      </c>
      <c r="Q562" s="18">
        <v>5.3290623179964997E-2</v>
      </c>
      <c r="R562">
        <v>19</v>
      </c>
    </row>
    <row r="563" spans="1:18" x14ac:dyDescent="0.3">
      <c r="A563" t="s">
        <v>1820</v>
      </c>
      <c r="B563" t="s">
        <v>505</v>
      </c>
      <c r="C563" t="s">
        <v>506</v>
      </c>
      <c r="D563" t="s">
        <v>187</v>
      </c>
      <c r="E563">
        <v>0</v>
      </c>
      <c r="F563" s="16">
        <v>45527</v>
      </c>
      <c r="G563" t="s">
        <v>1860</v>
      </c>
      <c r="H563" s="17">
        <v>0.57222222222222219</v>
      </c>
      <c r="I563">
        <v>13252</v>
      </c>
      <c r="J563">
        <v>9641</v>
      </c>
      <c r="K563">
        <v>461</v>
      </c>
      <c r="L563">
        <v>0</v>
      </c>
      <c r="M563">
        <v>17</v>
      </c>
      <c r="N563">
        <v>14</v>
      </c>
      <c r="O563">
        <v>21</v>
      </c>
      <c r="P563">
        <v>492</v>
      </c>
      <c r="Q563" s="18">
        <v>5.1032050617155898E-2</v>
      </c>
      <c r="R563">
        <v>13</v>
      </c>
    </row>
    <row r="564" spans="1:18" x14ac:dyDescent="0.3">
      <c r="A564" t="s">
        <v>1822</v>
      </c>
      <c r="B564" t="s">
        <v>509</v>
      </c>
      <c r="C564" t="s">
        <v>510</v>
      </c>
      <c r="D564" t="s">
        <v>187</v>
      </c>
      <c r="E564">
        <v>0</v>
      </c>
      <c r="F564" s="16">
        <v>45530</v>
      </c>
      <c r="G564" t="s">
        <v>1858</v>
      </c>
      <c r="H564" s="17">
        <v>0.80763888888888891</v>
      </c>
      <c r="I564">
        <v>4480</v>
      </c>
      <c r="J564">
        <v>3566</v>
      </c>
      <c r="K564">
        <v>144</v>
      </c>
      <c r="L564">
        <v>8</v>
      </c>
      <c r="M564">
        <v>7</v>
      </c>
      <c r="N564">
        <v>10</v>
      </c>
      <c r="O564">
        <v>3</v>
      </c>
      <c r="P564">
        <v>169</v>
      </c>
      <c r="Q564" s="18">
        <v>4.7392035894559703E-2</v>
      </c>
      <c r="R564">
        <v>19</v>
      </c>
    </row>
    <row r="565" spans="1:18" x14ac:dyDescent="0.3">
      <c r="A565" t="s">
        <v>1821</v>
      </c>
      <c r="B565" t="s">
        <v>507</v>
      </c>
      <c r="C565" t="s">
        <v>508</v>
      </c>
      <c r="D565" t="s">
        <v>187</v>
      </c>
      <c r="E565">
        <v>0</v>
      </c>
      <c r="F565" s="16">
        <v>45530</v>
      </c>
      <c r="G565" t="s">
        <v>1858</v>
      </c>
      <c r="H565" s="17">
        <v>0.44097222222222221</v>
      </c>
      <c r="I565">
        <v>2259</v>
      </c>
      <c r="J565">
        <v>1857</v>
      </c>
      <c r="K565">
        <v>95</v>
      </c>
      <c r="L565">
        <v>0</v>
      </c>
      <c r="M565">
        <v>2</v>
      </c>
      <c r="N565">
        <v>2</v>
      </c>
      <c r="P565">
        <v>99</v>
      </c>
      <c r="Q565" s="18">
        <v>5.33117932148627E-2</v>
      </c>
      <c r="R565">
        <v>10</v>
      </c>
    </row>
    <row r="566" spans="1:18" x14ac:dyDescent="0.3">
      <c r="A566" t="s">
        <v>1823</v>
      </c>
      <c r="B566" t="s">
        <v>511</v>
      </c>
      <c r="C566" t="s">
        <v>512</v>
      </c>
      <c r="D566" t="s">
        <v>187</v>
      </c>
      <c r="E566">
        <v>0</v>
      </c>
      <c r="F566" s="16">
        <v>45531</v>
      </c>
      <c r="G566" t="s">
        <v>1863</v>
      </c>
      <c r="H566" s="17">
        <v>0.91736111111111107</v>
      </c>
      <c r="I566">
        <v>3855</v>
      </c>
      <c r="J566">
        <v>2937</v>
      </c>
      <c r="K566">
        <v>135</v>
      </c>
      <c r="L566">
        <v>0</v>
      </c>
      <c r="M566">
        <v>0</v>
      </c>
      <c r="N566">
        <v>2</v>
      </c>
      <c r="P566">
        <v>137</v>
      </c>
      <c r="Q566" s="18">
        <v>4.6646237657473603E-2</v>
      </c>
      <c r="R566">
        <v>22</v>
      </c>
    </row>
    <row r="567" spans="1:18" x14ac:dyDescent="0.3">
      <c r="A567" t="s">
        <v>1825</v>
      </c>
      <c r="B567" t="s">
        <v>515</v>
      </c>
      <c r="C567" t="s">
        <v>516</v>
      </c>
      <c r="D567" t="s">
        <v>187</v>
      </c>
      <c r="E567">
        <v>0</v>
      </c>
      <c r="F567" s="16">
        <v>45532</v>
      </c>
      <c r="G567" t="s">
        <v>1862</v>
      </c>
      <c r="H567" s="17">
        <v>0.81874999999999998</v>
      </c>
      <c r="I567">
        <v>5677</v>
      </c>
      <c r="J567">
        <v>4425</v>
      </c>
      <c r="K567">
        <v>419</v>
      </c>
      <c r="L567">
        <v>0</v>
      </c>
      <c r="M567">
        <v>1</v>
      </c>
      <c r="N567">
        <v>6</v>
      </c>
      <c r="P567">
        <v>426</v>
      </c>
      <c r="Q567" s="18">
        <v>9.6271186440678003E-2</v>
      </c>
      <c r="R567">
        <v>19</v>
      </c>
    </row>
    <row r="568" spans="1:18" x14ac:dyDescent="0.3">
      <c r="A568" t="s">
        <v>1824</v>
      </c>
      <c r="B568" t="s">
        <v>513</v>
      </c>
      <c r="C568" t="s">
        <v>514</v>
      </c>
      <c r="D568" t="s">
        <v>187</v>
      </c>
      <c r="E568">
        <v>0</v>
      </c>
      <c r="F568" s="16">
        <v>45532</v>
      </c>
      <c r="G568" t="s">
        <v>1862</v>
      </c>
      <c r="H568" s="17">
        <v>0.3923611111111111</v>
      </c>
      <c r="I568">
        <v>2791</v>
      </c>
      <c r="J568">
        <v>2161</v>
      </c>
      <c r="K568">
        <v>117</v>
      </c>
      <c r="L568">
        <v>0</v>
      </c>
      <c r="M568">
        <v>0</v>
      </c>
      <c r="N568">
        <v>0</v>
      </c>
      <c r="P568">
        <v>117</v>
      </c>
      <c r="Q568" s="18">
        <v>5.4141601110596897E-2</v>
      </c>
      <c r="R568">
        <v>9</v>
      </c>
    </row>
    <row r="569" spans="1:18" x14ac:dyDescent="0.3">
      <c r="A569" t="s">
        <v>1826</v>
      </c>
      <c r="B569" t="s">
        <v>517</v>
      </c>
      <c r="C569" t="s">
        <v>518</v>
      </c>
      <c r="D569" t="s">
        <v>188</v>
      </c>
      <c r="E569">
        <v>0</v>
      </c>
      <c r="F569" s="16">
        <v>45533</v>
      </c>
      <c r="G569" t="s">
        <v>1861</v>
      </c>
      <c r="H569" s="17">
        <v>0.83263888888888893</v>
      </c>
      <c r="I569">
        <v>3048</v>
      </c>
      <c r="J569">
        <v>1993</v>
      </c>
      <c r="K569">
        <v>171</v>
      </c>
      <c r="L569">
        <v>4</v>
      </c>
      <c r="M569">
        <v>0</v>
      </c>
      <c r="N569">
        <v>0</v>
      </c>
      <c r="P569">
        <v>175</v>
      </c>
      <c r="Q569" s="18">
        <v>8.7807325639739101E-2</v>
      </c>
      <c r="R569">
        <v>19</v>
      </c>
    </row>
    <row r="570" spans="1:18" x14ac:dyDescent="0.3">
      <c r="A570" t="s">
        <v>1827</v>
      </c>
      <c r="B570" t="s">
        <v>519</v>
      </c>
      <c r="C570" t="s">
        <v>520</v>
      </c>
      <c r="D570" t="s">
        <v>187</v>
      </c>
      <c r="E570">
        <v>0</v>
      </c>
      <c r="F570" s="16">
        <v>45534</v>
      </c>
      <c r="G570" t="s">
        <v>1860</v>
      </c>
      <c r="H570" s="17">
        <v>0.44236111111111109</v>
      </c>
      <c r="I570">
        <v>11912</v>
      </c>
      <c r="J570">
        <v>8025</v>
      </c>
      <c r="K570">
        <v>348</v>
      </c>
      <c r="L570">
        <v>30</v>
      </c>
      <c r="M570">
        <v>23</v>
      </c>
      <c r="N570">
        <v>10</v>
      </c>
      <c r="O570">
        <v>9</v>
      </c>
      <c r="P570">
        <v>411</v>
      </c>
      <c r="Q570" s="18">
        <v>5.1214953271027999E-2</v>
      </c>
      <c r="R570">
        <v>10</v>
      </c>
    </row>
    <row r="571" spans="1:18" x14ac:dyDescent="0.3">
      <c r="A571" t="s">
        <v>1828</v>
      </c>
      <c r="B571" t="s">
        <v>521</v>
      </c>
      <c r="C571" t="s">
        <v>522</v>
      </c>
      <c r="D571" t="s">
        <v>188</v>
      </c>
      <c r="E571">
        <v>0</v>
      </c>
      <c r="F571" s="16">
        <v>45535</v>
      </c>
      <c r="G571" t="s">
        <v>1859</v>
      </c>
      <c r="H571" s="17">
        <v>0.47916666666666669</v>
      </c>
      <c r="I571">
        <v>8415</v>
      </c>
      <c r="J571">
        <v>4785</v>
      </c>
      <c r="K571">
        <v>255</v>
      </c>
      <c r="L571">
        <v>51</v>
      </c>
      <c r="M571">
        <v>9</v>
      </c>
      <c r="N571">
        <v>11</v>
      </c>
      <c r="O571">
        <v>4</v>
      </c>
      <c r="P571">
        <v>326</v>
      </c>
      <c r="Q571" s="18">
        <v>6.8129571577847395E-2</v>
      </c>
      <c r="R571">
        <v>11</v>
      </c>
    </row>
    <row r="572" spans="1:18" x14ac:dyDescent="0.3">
      <c r="A572" t="s">
        <v>1830</v>
      </c>
      <c r="B572" t="s">
        <v>525</v>
      </c>
      <c r="C572" t="s">
        <v>526</v>
      </c>
      <c r="D572" t="s">
        <v>187</v>
      </c>
      <c r="E572">
        <v>0</v>
      </c>
      <c r="F572" s="16">
        <v>45538</v>
      </c>
      <c r="G572" t="s">
        <v>1863</v>
      </c>
      <c r="H572" s="17">
        <v>0.80625000000000002</v>
      </c>
      <c r="I572">
        <v>13427</v>
      </c>
      <c r="J572">
        <v>9907</v>
      </c>
      <c r="K572">
        <v>493</v>
      </c>
      <c r="L572">
        <v>66</v>
      </c>
      <c r="M572">
        <v>19</v>
      </c>
      <c r="N572">
        <v>56</v>
      </c>
      <c r="O572">
        <v>47</v>
      </c>
      <c r="P572">
        <v>634</v>
      </c>
      <c r="Q572" s="18">
        <v>6.3995154940950802E-2</v>
      </c>
      <c r="R572">
        <v>19</v>
      </c>
    </row>
    <row r="573" spans="1:18" x14ac:dyDescent="0.3">
      <c r="A573" t="s">
        <v>1829</v>
      </c>
      <c r="B573" t="s">
        <v>523</v>
      </c>
      <c r="C573" t="s">
        <v>524</v>
      </c>
      <c r="D573" t="s">
        <v>188</v>
      </c>
      <c r="E573">
        <v>0</v>
      </c>
      <c r="F573" s="16">
        <v>45538</v>
      </c>
      <c r="G573" t="s">
        <v>1863</v>
      </c>
      <c r="H573" s="17">
        <v>0.42638888888888887</v>
      </c>
      <c r="I573">
        <v>4966</v>
      </c>
      <c r="J573">
        <v>2863</v>
      </c>
      <c r="K573">
        <v>307</v>
      </c>
      <c r="L573">
        <v>7</v>
      </c>
      <c r="M573">
        <v>1</v>
      </c>
      <c r="N573">
        <v>5</v>
      </c>
      <c r="P573">
        <v>320</v>
      </c>
      <c r="Q573" s="18">
        <v>0.11177086971708</v>
      </c>
      <c r="R573">
        <v>10</v>
      </c>
    </row>
    <row r="574" spans="1:18" x14ac:dyDescent="0.3">
      <c r="A574" t="s">
        <v>1832</v>
      </c>
      <c r="B574" t="s">
        <v>529</v>
      </c>
      <c r="C574" t="s">
        <v>530</v>
      </c>
      <c r="D574" t="s">
        <v>187</v>
      </c>
      <c r="E574">
        <v>0</v>
      </c>
      <c r="F574" s="16">
        <v>45539</v>
      </c>
      <c r="G574" t="s">
        <v>1862</v>
      </c>
      <c r="H574" s="17">
        <v>0.82013888888888886</v>
      </c>
      <c r="I574">
        <v>9392</v>
      </c>
      <c r="J574">
        <v>6651</v>
      </c>
      <c r="K574">
        <v>273</v>
      </c>
      <c r="L574">
        <v>59</v>
      </c>
      <c r="M574">
        <v>4</v>
      </c>
      <c r="N574">
        <v>28</v>
      </c>
      <c r="O574">
        <v>4</v>
      </c>
      <c r="P574">
        <v>364</v>
      </c>
      <c r="Q574" s="18">
        <v>5.4728612238761097E-2</v>
      </c>
      <c r="R574">
        <v>19</v>
      </c>
    </row>
    <row r="575" spans="1:18" x14ac:dyDescent="0.3">
      <c r="A575" t="s">
        <v>1831</v>
      </c>
      <c r="B575" t="s">
        <v>527</v>
      </c>
      <c r="C575" t="s">
        <v>528</v>
      </c>
      <c r="D575" t="s">
        <v>187</v>
      </c>
      <c r="E575">
        <v>0</v>
      </c>
      <c r="F575" s="16">
        <v>45539</v>
      </c>
      <c r="G575" t="s">
        <v>1862</v>
      </c>
      <c r="H575" s="17">
        <v>0.43055555555555558</v>
      </c>
      <c r="I575">
        <v>7232</v>
      </c>
      <c r="J575">
        <v>5699</v>
      </c>
      <c r="K575">
        <v>129</v>
      </c>
      <c r="L575">
        <v>9</v>
      </c>
      <c r="M575">
        <v>7</v>
      </c>
      <c r="N575">
        <v>2</v>
      </c>
      <c r="O575">
        <v>1</v>
      </c>
      <c r="P575">
        <v>147</v>
      </c>
      <c r="Q575" s="18">
        <v>2.5793998947183702E-2</v>
      </c>
      <c r="R575">
        <v>10</v>
      </c>
    </row>
    <row r="576" spans="1:18" x14ac:dyDescent="0.3">
      <c r="A576" t="s">
        <v>1833</v>
      </c>
      <c r="B576" t="s">
        <v>531</v>
      </c>
      <c r="C576" t="s">
        <v>532</v>
      </c>
      <c r="D576" t="s">
        <v>188</v>
      </c>
      <c r="E576">
        <v>0</v>
      </c>
      <c r="F576" s="16">
        <v>45540</v>
      </c>
      <c r="G576" t="s">
        <v>1861</v>
      </c>
      <c r="H576" s="17">
        <v>0.82986111111111116</v>
      </c>
      <c r="I576">
        <v>2863</v>
      </c>
      <c r="J576">
        <v>1969</v>
      </c>
      <c r="K576">
        <v>62</v>
      </c>
      <c r="L576">
        <v>5</v>
      </c>
      <c r="M576">
        <v>1</v>
      </c>
      <c r="N576">
        <v>0</v>
      </c>
      <c r="P576">
        <v>68</v>
      </c>
      <c r="Q576" s="18">
        <v>3.4535297105129502E-2</v>
      </c>
      <c r="R576">
        <v>19</v>
      </c>
    </row>
    <row r="577" spans="1:18" x14ac:dyDescent="0.3">
      <c r="A577" t="s">
        <v>1834</v>
      </c>
      <c r="B577" t="s">
        <v>533</v>
      </c>
      <c r="C577" t="s">
        <v>534</v>
      </c>
      <c r="D577" t="s">
        <v>187</v>
      </c>
      <c r="E577">
        <v>0</v>
      </c>
      <c r="F577" s="16">
        <v>45541</v>
      </c>
      <c r="G577" t="s">
        <v>1860</v>
      </c>
      <c r="H577" s="17">
        <v>0.48333333333333334</v>
      </c>
      <c r="I577">
        <v>6531</v>
      </c>
      <c r="J577">
        <v>4714</v>
      </c>
      <c r="K577">
        <v>306</v>
      </c>
      <c r="L577">
        <v>8</v>
      </c>
      <c r="M577">
        <v>1</v>
      </c>
      <c r="N577">
        <v>7</v>
      </c>
      <c r="P577">
        <v>322</v>
      </c>
      <c r="Q577" s="18">
        <v>6.8307170131523098E-2</v>
      </c>
      <c r="R577">
        <v>11</v>
      </c>
    </row>
    <row r="578" spans="1:18" x14ac:dyDescent="0.3">
      <c r="A578" t="s">
        <v>1835</v>
      </c>
      <c r="B578" t="s">
        <v>535</v>
      </c>
      <c r="C578" t="s">
        <v>536</v>
      </c>
      <c r="D578" t="s">
        <v>189</v>
      </c>
      <c r="E578">
        <v>68</v>
      </c>
      <c r="F578" s="16">
        <v>45542</v>
      </c>
      <c r="G578" t="s">
        <v>1859</v>
      </c>
      <c r="H578" s="17">
        <v>0.51458333333333328</v>
      </c>
      <c r="I578">
        <v>20100</v>
      </c>
      <c r="J578">
        <v>15526</v>
      </c>
      <c r="K578">
        <v>562</v>
      </c>
      <c r="L578">
        <v>62</v>
      </c>
      <c r="M578">
        <v>6</v>
      </c>
      <c r="N578">
        <v>27</v>
      </c>
      <c r="O578">
        <v>13</v>
      </c>
      <c r="P578">
        <v>657</v>
      </c>
      <c r="Q578" s="18">
        <v>4.2316114904031997E-2</v>
      </c>
      <c r="R578">
        <v>12</v>
      </c>
    </row>
    <row r="579" spans="1:18" x14ac:dyDescent="0.3">
      <c r="A579" t="s">
        <v>1836</v>
      </c>
      <c r="B579" t="s">
        <v>537</v>
      </c>
      <c r="C579" t="s">
        <v>538</v>
      </c>
      <c r="D579" t="s">
        <v>187</v>
      </c>
      <c r="E579">
        <v>0</v>
      </c>
      <c r="F579" s="16">
        <v>45544</v>
      </c>
      <c r="G579" t="s">
        <v>1858</v>
      </c>
      <c r="H579" s="17">
        <v>0.40138888888888891</v>
      </c>
      <c r="I579">
        <v>10370</v>
      </c>
      <c r="J579">
        <v>7334</v>
      </c>
      <c r="K579">
        <v>448</v>
      </c>
      <c r="L579">
        <v>36</v>
      </c>
      <c r="M579">
        <v>6</v>
      </c>
      <c r="N579">
        <v>11</v>
      </c>
      <c r="O579">
        <v>7</v>
      </c>
      <c r="P579">
        <v>501</v>
      </c>
      <c r="Q579" s="18">
        <v>6.8311971638941898E-2</v>
      </c>
      <c r="R579">
        <v>9</v>
      </c>
    </row>
    <row r="580" spans="1:18" x14ac:dyDescent="0.3">
      <c r="A580" t="s">
        <v>1837</v>
      </c>
      <c r="B580" t="s">
        <v>539</v>
      </c>
      <c r="C580" t="s">
        <v>540</v>
      </c>
      <c r="D580" t="s">
        <v>187</v>
      </c>
      <c r="E580">
        <v>0</v>
      </c>
      <c r="F580" s="16">
        <v>45545</v>
      </c>
      <c r="G580" t="s">
        <v>1863</v>
      </c>
      <c r="H580" s="17">
        <v>0.46736111111111112</v>
      </c>
      <c r="I580">
        <v>19838</v>
      </c>
      <c r="J580">
        <v>15627</v>
      </c>
      <c r="K580">
        <v>426</v>
      </c>
      <c r="L580">
        <v>123</v>
      </c>
      <c r="M580">
        <v>20</v>
      </c>
      <c r="N580">
        <v>22</v>
      </c>
      <c r="O580">
        <v>10</v>
      </c>
      <c r="P580">
        <v>591</v>
      </c>
      <c r="Q580" s="18">
        <v>3.7819159147629101E-2</v>
      </c>
      <c r="R580">
        <v>11</v>
      </c>
    </row>
    <row r="581" spans="1:18" x14ac:dyDescent="0.3">
      <c r="A581" t="s">
        <v>1839</v>
      </c>
      <c r="B581" t="s">
        <v>543</v>
      </c>
      <c r="C581" t="s">
        <v>544</v>
      </c>
      <c r="D581" t="s">
        <v>187</v>
      </c>
      <c r="E581">
        <v>0</v>
      </c>
      <c r="F581" s="16">
        <v>45546</v>
      </c>
      <c r="G581" t="s">
        <v>1862</v>
      </c>
      <c r="H581" s="17">
        <v>0.80625000000000002</v>
      </c>
      <c r="I581">
        <v>9574</v>
      </c>
      <c r="J581">
        <v>6906</v>
      </c>
      <c r="K581">
        <v>348</v>
      </c>
      <c r="L581">
        <v>43</v>
      </c>
      <c r="M581">
        <v>43</v>
      </c>
      <c r="N581">
        <v>18</v>
      </c>
      <c r="O581">
        <v>3</v>
      </c>
      <c r="P581">
        <v>452</v>
      </c>
      <c r="Q581" s="18">
        <v>6.5450333043730102E-2</v>
      </c>
      <c r="R581">
        <v>19</v>
      </c>
    </row>
    <row r="582" spans="1:18" x14ac:dyDescent="0.3">
      <c r="A582" t="s">
        <v>1838</v>
      </c>
      <c r="B582" t="s">
        <v>541</v>
      </c>
      <c r="C582" t="s">
        <v>542</v>
      </c>
      <c r="D582" t="s">
        <v>187</v>
      </c>
      <c r="E582">
        <v>0</v>
      </c>
      <c r="F582" s="16">
        <v>45546</v>
      </c>
      <c r="G582" t="s">
        <v>1862</v>
      </c>
      <c r="H582" s="17">
        <v>0.44166666666666665</v>
      </c>
      <c r="I582">
        <v>5725</v>
      </c>
      <c r="J582">
        <v>4487</v>
      </c>
      <c r="K582">
        <v>153</v>
      </c>
      <c r="L582">
        <v>37</v>
      </c>
      <c r="M582">
        <v>8</v>
      </c>
      <c r="N582">
        <v>13</v>
      </c>
      <c r="P582">
        <v>211</v>
      </c>
      <c r="Q582" s="18">
        <v>4.70247381323824E-2</v>
      </c>
      <c r="R582">
        <v>10</v>
      </c>
    </row>
    <row r="583" spans="1:18" x14ac:dyDescent="0.3">
      <c r="A583" t="s">
        <v>1840</v>
      </c>
      <c r="B583" t="s">
        <v>545</v>
      </c>
      <c r="C583" t="s">
        <v>546</v>
      </c>
      <c r="D583" t="s">
        <v>188</v>
      </c>
      <c r="E583">
        <v>0</v>
      </c>
      <c r="F583" s="16">
        <v>45547</v>
      </c>
      <c r="G583" t="s">
        <v>1861</v>
      </c>
      <c r="H583" s="17">
        <v>0.45347222222222222</v>
      </c>
      <c r="I583">
        <v>1901</v>
      </c>
      <c r="J583">
        <v>1258</v>
      </c>
      <c r="K583">
        <v>84</v>
      </c>
      <c r="L583">
        <v>1</v>
      </c>
      <c r="M583">
        <v>1</v>
      </c>
      <c r="N583">
        <v>3</v>
      </c>
      <c r="P583">
        <v>89</v>
      </c>
      <c r="Q583" s="18">
        <v>7.0747217806041304E-2</v>
      </c>
      <c r="R583">
        <v>10</v>
      </c>
    </row>
    <row r="584" spans="1:18" x14ac:dyDescent="0.3">
      <c r="A584" t="s">
        <v>1841</v>
      </c>
      <c r="B584" t="s">
        <v>547</v>
      </c>
      <c r="C584" t="s">
        <v>548</v>
      </c>
      <c r="D584" t="s">
        <v>187</v>
      </c>
      <c r="E584">
        <v>0</v>
      </c>
      <c r="F584" s="16">
        <v>45548</v>
      </c>
      <c r="G584" t="s">
        <v>1860</v>
      </c>
      <c r="H584" s="17">
        <v>0.36736111111111114</v>
      </c>
      <c r="I584">
        <v>4046</v>
      </c>
      <c r="J584">
        <v>3319</v>
      </c>
      <c r="K584">
        <v>299</v>
      </c>
      <c r="L584">
        <v>17</v>
      </c>
      <c r="M584">
        <v>4</v>
      </c>
      <c r="N584">
        <v>7</v>
      </c>
      <c r="O584">
        <v>4</v>
      </c>
      <c r="P584">
        <v>327</v>
      </c>
      <c r="Q584" s="18">
        <v>9.8523651702319998E-2</v>
      </c>
      <c r="R584">
        <v>8</v>
      </c>
    </row>
    <row r="585" spans="1:18" x14ac:dyDescent="0.3">
      <c r="A585" t="s">
        <v>1842</v>
      </c>
      <c r="B585" t="s">
        <v>549</v>
      </c>
      <c r="C585" t="s">
        <v>550</v>
      </c>
      <c r="D585" t="s">
        <v>187</v>
      </c>
      <c r="E585">
        <v>0</v>
      </c>
      <c r="F585" s="16">
        <v>45551</v>
      </c>
      <c r="G585" t="s">
        <v>1858</v>
      </c>
      <c r="H585" s="17">
        <v>0.34513888888888888</v>
      </c>
      <c r="I585">
        <v>10432</v>
      </c>
      <c r="J585">
        <v>8416</v>
      </c>
      <c r="K585">
        <v>511</v>
      </c>
      <c r="L585">
        <v>55</v>
      </c>
      <c r="M585">
        <v>9</v>
      </c>
      <c r="N585">
        <v>29</v>
      </c>
      <c r="O585">
        <v>8</v>
      </c>
      <c r="P585">
        <v>604</v>
      </c>
      <c r="Q585" s="18">
        <v>7.1768060836501904E-2</v>
      </c>
      <c r="R585">
        <v>8</v>
      </c>
    </row>
    <row r="586" spans="1:18" x14ac:dyDescent="0.3">
      <c r="A586" t="s">
        <v>1843</v>
      </c>
      <c r="B586" t="s">
        <v>551</v>
      </c>
      <c r="C586" t="s">
        <v>552</v>
      </c>
      <c r="D586" t="s">
        <v>187</v>
      </c>
      <c r="E586">
        <v>0</v>
      </c>
      <c r="F586" s="16">
        <v>45551</v>
      </c>
      <c r="G586" t="s">
        <v>1858</v>
      </c>
      <c r="H586" s="17">
        <v>0.42569444444444443</v>
      </c>
      <c r="I586">
        <v>6555</v>
      </c>
      <c r="J586">
        <v>5378</v>
      </c>
      <c r="K586">
        <v>416</v>
      </c>
      <c r="L586">
        <v>45</v>
      </c>
      <c r="M586">
        <v>0</v>
      </c>
      <c r="N586">
        <v>5</v>
      </c>
      <c r="O586">
        <v>2</v>
      </c>
      <c r="P586">
        <v>466</v>
      </c>
      <c r="Q586" s="18">
        <v>8.6649312011900306E-2</v>
      </c>
      <c r="R586">
        <v>10</v>
      </c>
    </row>
    <row r="587" spans="1:18" x14ac:dyDescent="0.3">
      <c r="A587" t="s">
        <v>1844</v>
      </c>
      <c r="B587" t="s">
        <v>553</v>
      </c>
      <c r="C587" t="s">
        <v>554</v>
      </c>
      <c r="D587" t="s">
        <v>187</v>
      </c>
      <c r="E587">
        <v>0</v>
      </c>
      <c r="F587" s="16">
        <v>45551</v>
      </c>
      <c r="G587" t="s">
        <v>1858</v>
      </c>
      <c r="H587" s="17">
        <v>0.80138888888888893</v>
      </c>
      <c r="I587">
        <v>4790</v>
      </c>
      <c r="J587">
        <v>3560</v>
      </c>
      <c r="K587">
        <v>316</v>
      </c>
      <c r="L587">
        <v>22</v>
      </c>
      <c r="M587">
        <v>515</v>
      </c>
      <c r="N587">
        <v>5</v>
      </c>
      <c r="O587">
        <v>21</v>
      </c>
      <c r="P587">
        <v>858</v>
      </c>
      <c r="Q587" s="18">
        <v>0.241011235955056</v>
      </c>
      <c r="R587">
        <v>19</v>
      </c>
    </row>
    <row r="588" spans="1:18" x14ac:dyDescent="0.3">
      <c r="A588" t="s">
        <v>1845</v>
      </c>
      <c r="B588" t="s">
        <v>555</v>
      </c>
      <c r="C588" t="s">
        <v>556</v>
      </c>
      <c r="D588" t="s">
        <v>188</v>
      </c>
      <c r="E588">
        <v>0</v>
      </c>
      <c r="F588" s="16">
        <v>45552</v>
      </c>
      <c r="G588" t="s">
        <v>1863</v>
      </c>
      <c r="H588" s="17">
        <v>0.81597222222222221</v>
      </c>
      <c r="I588">
        <v>5803</v>
      </c>
      <c r="J588">
        <v>3789</v>
      </c>
      <c r="K588">
        <v>236</v>
      </c>
      <c r="L588">
        <v>32</v>
      </c>
      <c r="M588">
        <v>0</v>
      </c>
      <c r="N588">
        <v>23</v>
      </c>
      <c r="O588">
        <v>1</v>
      </c>
      <c r="P588">
        <v>291</v>
      </c>
      <c r="Q588" s="18">
        <v>7.6801266825019796E-2</v>
      </c>
      <c r="R588">
        <v>19</v>
      </c>
    </row>
    <row r="589" spans="1:18" x14ac:dyDescent="0.3">
      <c r="A589" t="s">
        <v>1846</v>
      </c>
      <c r="B589" t="s">
        <v>557</v>
      </c>
      <c r="C589" t="s">
        <v>558</v>
      </c>
      <c r="D589" t="s">
        <v>187</v>
      </c>
      <c r="E589">
        <v>0</v>
      </c>
      <c r="F589" s="16">
        <v>45553</v>
      </c>
      <c r="G589" t="s">
        <v>1862</v>
      </c>
      <c r="H589" s="17">
        <v>0.43194444444444446</v>
      </c>
      <c r="I589">
        <v>7627</v>
      </c>
      <c r="J589">
        <v>5680</v>
      </c>
      <c r="K589">
        <v>485</v>
      </c>
      <c r="L589">
        <v>43</v>
      </c>
      <c r="M589">
        <v>6</v>
      </c>
      <c r="N589">
        <v>4</v>
      </c>
      <c r="P589">
        <v>538</v>
      </c>
      <c r="Q589" s="18">
        <v>9.4718309859154901E-2</v>
      </c>
      <c r="R589">
        <v>10</v>
      </c>
    </row>
    <row r="590" spans="1:18" x14ac:dyDescent="0.3">
      <c r="A590" t="s">
        <v>1847</v>
      </c>
      <c r="B590" t="s">
        <v>559</v>
      </c>
      <c r="C590" t="s">
        <v>560</v>
      </c>
      <c r="D590" t="s">
        <v>187</v>
      </c>
      <c r="E590">
        <v>0</v>
      </c>
      <c r="F590" s="16">
        <v>45553</v>
      </c>
      <c r="G590" t="s">
        <v>1862</v>
      </c>
      <c r="H590" s="17">
        <v>0.81874999999999998</v>
      </c>
      <c r="I590">
        <v>1326</v>
      </c>
      <c r="J590">
        <v>1044</v>
      </c>
      <c r="K590">
        <v>63</v>
      </c>
      <c r="L590">
        <v>2</v>
      </c>
      <c r="M590">
        <v>1</v>
      </c>
      <c r="N590">
        <v>0</v>
      </c>
      <c r="P590">
        <v>66</v>
      </c>
      <c r="Q590" s="18">
        <v>6.3218390804597693E-2</v>
      </c>
      <c r="R590">
        <v>19</v>
      </c>
    </row>
    <row r="591" spans="1:18" x14ac:dyDescent="0.3">
      <c r="A591" t="s">
        <v>1848</v>
      </c>
      <c r="B591" t="s">
        <v>561</v>
      </c>
      <c r="C591" t="s">
        <v>562</v>
      </c>
      <c r="D591" t="s">
        <v>187</v>
      </c>
      <c r="E591">
        <v>0</v>
      </c>
      <c r="F591" s="16">
        <v>45554</v>
      </c>
      <c r="G591" t="s">
        <v>1861</v>
      </c>
      <c r="H591" s="17">
        <v>0.5083333333333333</v>
      </c>
      <c r="I591">
        <v>2837</v>
      </c>
      <c r="J591">
        <v>2113</v>
      </c>
      <c r="K591">
        <v>63</v>
      </c>
      <c r="L591">
        <v>4</v>
      </c>
      <c r="M591">
        <v>1</v>
      </c>
      <c r="N591">
        <v>4</v>
      </c>
      <c r="O591">
        <v>2</v>
      </c>
      <c r="P591">
        <v>72</v>
      </c>
      <c r="Q591" s="18">
        <v>3.4074775201135797E-2</v>
      </c>
      <c r="R591">
        <v>12</v>
      </c>
    </row>
    <row r="592" spans="1:18" x14ac:dyDescent="0.3">
      <c r="A592" t="s">
        <v>1849</v>
      </c>
      <c r="B592" t="s">
        <v>563</v>
      </c>
      <c r="C592" t="s">
        <v>564</v>
      </c>
      <c r="D592" t="s">
        <v>187</v>
      </c>
      <c r="E592">
        <v>0</v>
      </c>
      <c r="F592" s="16">
        <v>45555</v>
      </c>
      <c r="G592" t="s">
        <v>1860</v>
      </c>
      <c r="H592" s="17">
        <v>0.8041666666666667</v>
      </c>
      <c r="I592">
        <v>4938</v>
      </c>
      <c r="J592">
        <v>3751</v>
      </c>
      <c r="K592">
        <v>63</v>
      </c>
      <c r="L592">
        <v>6</v>
      </c>
      <c r="M592">
        <v>1</v>
      </c>
      <c r="N592">
        <v>3</v>
      </c>
      <c r="P592">
        <v>73</v>
      </c>
      <c r="Q592" s="18">
        <v>1.9461476939482799E-2</v>
      </c>
      <c r="R592">
        <v>19</v>
      </c>
    </row>
    <row r="593" spans="1:18" x14ac:dyDescent="0.3">
      <c r="A593" t="s">
        <v>1850</v>
      </c>
      <c r="B593" t="s">
        <v>565</v>
      </c>
      <c r="C593" t="s">
        <v>566</v>
      </c>
      <c r="D593" t="s">
        <v>188</v>
      </c>
      <c r="E593">
        <v>0</v>
      </c>
      <c r="F593" s="16">
        <v>45558</v>
      </c>
      <c r="G593" t="s">
        <v>1858</v>
      </c>
      <c r="H593" s="17">
        <v>0.41875000000000001</v>
      </c>
      <c r="I593">
        <v>13386</v>
      </c>
      <c r="J593">
        <v>8080</v>
      </c>
      <c r="K593">
        <v>600</v>
      </c>
      <c r="L593">
        <v>43</v>
      </c>
      <c r="M593">
        <v>17</v>
      </c>
      <c r="N593">
        <v>8</v>
      </c>
      <c r="O593">
        <v>1</v>
      </c>
      <c r="P593">
        <v>668</v>
      </c>
      <c r="Q593" s="18">
        <v>8.2673267326732705E-2</v>
      </c>
      <c r="R593">
        <v>10</v>
      </c>
    </row>
    <row r="594" spans="1:18" x14ac:dyDescent="0.3">
      <c r="A594" t="s">
        <v>1851</v>
      </c>
      <c r="B594" t="s">
        <v>567</v>
      </c>
      <c r="C594" t="s">
        <v>568</v>
      </c>
      <c r="D594" t="s">
        <v>187</v>
      </c>
      <c r="E594">
        <v>0</v>
      </c>
      <c r="F594" s="16">
        <v>45558</v>
      </c>
      <c r="G594" t="s">
        <v>1858</v>
      </c>
      <c r="H594" s="17">
        <v>0.79652777777777772</v>
      </c>
      <c r="I594">
        <v>3198</v>
      </c>
      <c r="J594">
        <v>2447</v>
      </c>
      <c r="K594">
        <v>244</v>
      </c>
      <c r="L594">
        <v>10</v>
      </c>
      <c r="M594">
        <v>5</v>
      </c>
      <c r="N594">
        <v>6</v>
      </c>
      <c r="O594">
        <v>2</v>
      </c>
      <c r="P594">
        <v>265</v>
      </c>
      <c r="Q594" s="18">
        <v>0.10829587249693499</v>
      </c>
      <c r="R594">
        <v>19</v>
      </c>
    </row>
    <row r="595" spans="1:18" x14ac:dyDescent="0.3">
      <c r="A595" t="s">
        <v>1852</v>
      </c>
      <c r="B595" t="s">
        <v>569</v>
      </c>
      <c r="C595" t="s">
        <v>570</v>
      </c>
      <c r="D595" t="s">
        <v>187</v>
      </c>
      <c r="E595">
        <v>0</v>
      </c>
      <c r="F595" s="16">
        <v>45559</v>
      </c>
      <c r="G595" t="s">
        <v>1863</v>
      </c>
      <c r="H595" s="17">
        <v>0.4375</v>
      </c>
      <c r="I595">
        <v>1465</v>
      </c>
      <c r="J595">
        <v>1114</v>
      </c>
      <c r="K595">
        <v>33</v>
      </c>
      <c r="L595">
        <v>5</v>
      </c>
      <c r="M595">
        <v>0</v>
      </c>
      <c r="N595">
        <v>0</v>
      </c>
      <c r="O595">
        <v>1</v>
      </c>
      <c r="P595">
        <v>38</v>
      </c>
      <c r="Q595" s="18">
        <v>3.4111310592459601E-2</v>
      </c>
      <c r="R595">
        <v>10</v>
      </c>
    </row>
    <row r="596" spans="1:18" x14ac:dyDescent="0.3">
      <c r="A596" t="s">
        <v>1854</v>
      </c>
      <c r="B596" t="s">
        <v>573</v>
      </c>
      <c r="C596" t="s">
        <v>574</v>
      </c>
      <c r="D596" t="s">
        <v>189</v>
      </c>
      <c r="E596">
        <v>47</v>
      </c>
      <c r="F596" s="16">
        <v>45560</v>
      </c>
      <c r="G596" t="s">
        <v>1862</v>
      </c>
      <c r="H596" s="17">
        <v>0.77361111111111114</v>
      </c>
      <c r="I596">
        <v>9181</v>
      </c>
      <c r="J596">
        <v>5706</v>
      </c>
      <c r="K596">
        <v>419</v>
      </c>
      <c r="L596">
        <v>25</v>
      </c>
      <c r="M596">
        <v>13</v>
      </c>
      <c r="N596">
        <v>8</v>
      </c>
      <c r="O596">
        <v>8</v>
      </c>
      <c r="P596">
        <v>465</v>
      </c>
      <c r="Q596" s="18">
        <v>8.1493165089379593E-2</v>
      </c>
      <c r="R596">
        <v>18</v>
      </c>
    </row>
    <row r="597" spans="1:18" x14ac:dyDescent="0.3">
      <c r="A597" t="s">
        <v>1853</v>
      </c>
      <c r="B597" t="s">
        <v>571</v>
      </c>
      <c r="C597" t="s">
        <v>572</v>
      </c>
      <c r="D597" t="s">
        <v>187</v>
      </c>
      <c r="E597">
        <v>0</v>
      </c>
      <c r="F597" s="16">
        <v>45560</v>
      </c>
      <c r="G597" t="s">
        <v>1862</v>
      </c>
      <c r="H597" s="17">
        <v>0.40208333333333335</v>
      </c>
      <c r="I597">
        <v>5047</v>
      </c>
      <c r="J597">
        <v>4039</v>
      </c>
      <c r="K597">
        <v>226</v>
      </c>
      <c r="L597">
        <v>21</v>
      </c>
      <c r="M597">
        <v>4</v>
      </c>
      <c r="N597">
        <v>11</v>
      </c>
      <c r="O597">
        <v>4</v>
      </c>
      <c r="P597">
        <v>262</v>
      </c>
      <c r="Q597" s="18">
        <v>6.4867541470660997E-2</v>
      </c>
      <c r="R597">
        <v>9</v>
      </c>
    </row>
    <row r="598" spans="1:18" x14ac:dyDescent="0.3">
      <c r="A598" t="s">
        <v>1856</v>
      </c>
      <c r="B598" t="s">
        <v>577</v>
      </c>
      <c r="C598" t="s">
        <v>578</v>
      </c>
      <c r="D598" t="s">
        <v>188</v>
      </c>
      <c r="E598">
        <v>0</v>
      </c>
      <c r="F598" s="16">
        <v>45561</v>
      </c>
      <c r="G598" t="s">
        <v>1861</v>
      </c>
      <c r="H598" s="17">
        <v>0.80347222222222225</v>
      </c>
      <c r="I598">
        <v>6785</v>
      </c>
      <c r="J598">
        <v>4382</v>
      </c>
      <c r="K598">
        <v>349</v>
      </c>
      <c r="L598">
        <v>82</v>
      </c>
      <c r="M598">
        <v>2</v>
      </c>
      <c r="N598">
        <v>39</v>
      </c>
      <c r="O598">
        <v>3</v>
      </c>
      <c r="P598">
        <v>472</v>
      </c>
      <c r="Q598" s="18">
        <v>0.107713372889092</v>
      </c>
      <c r="R598">
        <v>19</v>
      </c>
    </row>
    <row r="599" spans="1:18" x14ac:dyDescent="0.3">
      <c r="A599" t="s">
        <v>1855</v>
      </c>
      <c r="B599" t="s">
        <v>575</v>
      </c>
      <c r="C599" t="s">
        <v>576</v>
      </c>
      <c r="D599" t="s">
        <v>187</v>
      </c>
      <c r="E599">
        <v>0</v>
      </c>
      <c r="F599" s="16">
        <v>45561</v>
      </c>
      <c r="G599" t="s">
        <v>1861</v>
      </c>
      <c r="H599" s="17">
        <v>0.44166666666666665</v>
      </c>
      <c r="I599">
        <v>3876</v>
      </c>
      <c r="J599">
        <v>2937</v>
      </c>
      <c r="K599">
        <v>72</v>
      </c>
      <c r="L599">
        <v>6</v>
      </c>
      <c r="M599">
        <v>3</v>
      </c>
      <c r="N599">
        <v>1</v>
      </c>
      <c r="O599">
        <v>1</v>
      </c>
      <c r="P599">
        <v>82</v>
      </c>
      <c r="Q599" s="18">
        <v>2.7919645897174002E-2</v>
      </c>
      <c r="R599">
        <v>10</v>
      </c>
    </row>
    <row r="600" spans="1:18" x14ac:dyDescent="0.3">
      <c r="A600" t="s">
        <v>1857</v>
      </c>
      <c r="B600" t="s">
        <v>579</v>
      </c>
      <c r="C600" t="s">
        <v>580</v>
      </c>
      <c r="D600" t="s">
        <v>187</v>
      </c>
      <c r="E600">
        <v>0</v>
      </c>
      <c r="F600" s="16">
        <v>45565</v>
      </c>
      <c r="G600" t="s">
        <v>1858</v>
      </c>
      <c r="H600" s="17">
        <v>0.41597222222222224</v>
      </c>
      <c r="I600">
        <v>5241</v>
      </c>
      <c r="J600">
        <v>3920</v>
      </c>
      <c r="K600">
        <v>139</v>
      </c>
      <c r="L600">
        <v>13</v>
      </c>
      <c r="M600">
        <v>5</v>
      </c>
      <c r="N600">
        <v>7</v>
      </c>
      <c r="O600">
        <v>2</v>
      </c>
      <c r="P600">
        <v>164</v>
      </c>
      <c r="Q600" s="18">
        <v>4.1836734693877602E-2</v>
      </c>
      <c r="R600">
        <v>9</v>
      </c>
    </row>
    <row r="601" spans="1:18" x14ac:dyDescent="0.3">
      <c r="A601" t="s">
        <v>1759</v>
      </c>
      <c r="B601" t="s">
        <v>383</v>
      </c>
      <c r="C601" t="s">
        <v>384</v>
      </c>
      <c r="D601" t="s">
        <v>188</v>
      </c>
      <c r="E601">
        <v>0</v>
      </c>
      <c r="F601" s="16">
        <v>45566</v>
      </c>
      <c r="G601" t="s">
        <v>1863</v>
      </c>
      <c r="H601" s="17">
        <v>0.52916666666666667</v>
      </c>
      <c r="I601">
        <v>9669</v>
      </c>
      <c r="J601">
        <v>6651</v>
      </c>
      <c r="K601">
        <v>694</v>
      </c>
      <c r="L601">
        <v>48</v>
      </c>
      <c r="M601">
        <v>4</v>
      </c>
      <c r="N601">
        <v>7</v>
      </c>
      <c r="O601">
        <v>3</v>
      </c>
      <c r="P601">
        <v>753</v>
      </c>
      <c r="Q601" s="18">
        <v>0.113216057735679</v>
      </c>
      <c r="R601">
        <v>12</v>
      </c>
    </row>
    <row r="602" spans="1:18" x14ac:dyDescent="0.3">
      <c r="A602" t="s">
        <v>1758</v>
      </c>
      <c r="B602" t="s">
        <v>381</v>
      </c>
      <c r="C602" t="s">
        <v>382</v>
      </c>
      <c r="D602" t="s">
        <v>187</v>
      </c>
      <c r="E602">
        <v>0</v>
      </c>
      <c r="F602" s="16">
        <v>45566</v>
      </c>
      <c r="G602" t="s">
        <v>1863</v>
      </c>
      <c r="H602" s="17">
        <v>0.81111111111111112</v>
      </c>
      <c r="I602">
        <v>6169</v>
      </c>
      <c r="J602">
        <v>4913</v>
      </c>
      <c r="K602">
        <v>209</v>
      </c>
      <c r="L602">
        <v>51</v>
      </c>
      <c r="M602">
        <v>5</v>
      </c>
      <c r="N602">
        <v>9</v>
      </c>
      <c r="O602">
        <v>1</v>
      </c>
      <c r="P602">
        <v>274</v>
      </c>
      <c r="Q602" s="18">
        <v>5.5770405047832303E-2</v>
      </c>
      <c r="R602">
        <v>19</v>
      </c>
    </row>
    <row r="603" spans="1:18" x14ac:dyDescent="0.3">
      <c r="A603" t="s">
        <v>1760</v>
      </c>
      <c r="B603" t="s">
        <v>385</v>
      </c>
      <c r="C603" t="s">
        <v>386</v>
      </c>
      <c r="D603" t="s">
        <v>188</v>
      </c>
      <c r="E603">
        <v>0</v>
      </c>
      <c r="F603" s="16">
        <v>45566</v>
      </c>
      <c r="G603" t="s">
        <v>1863</v>
      </c>
      <c r="H603" s="17">
        <v>0.38680555555555557</v>
      </c>
      <c r="I603">
        <v>6629</v>
      </c>
      <c r="J603">
        <v>3893</v>
      </c>
      <c r="K603">
        <v>151</v>
      </c>
      <c r="L603">
        <v>38</v>
      </c>
      <c r="M603">
        <v>5</v>
      </c>
      <c r="N603">
        <v>23</v>
      </c>
      <c r="O603">
        <v>3</v>
      </c>
      <c r="P603">
        <v>217</v>
      </c>
      <c r="Q603" s="18">
        <v>5.5741073722065201E-2</v>
      </c>
      <c r="R603">
        <v>9</v>
      </c>
    </row>
    <row r="604" spans="1:18" x14ac:dyDescent="0.3">
      <c r="A604" t="s">
        <v>1757</v>
      </c>
      <c r="B604" t="s">
        <v>379</v>
      </c>
      <c r="C604" t="s">
        <v>380</v>
      </c>
      <c r="D604" t="s">
        <v>188</v>
      </c>
      <c r="E604">
        <v>0</v>
      </c>
      <c r="F604" s="16">
        <v>45567</v>
      </c>
      <c r="G604" t="s">
        <v>1862</v>
      </c>
      <c r="H604" s="17">
        <v>0.73055555555555551</v>
      </c>
      <c r="I604">
        <v>15218</v>
      </c>
      <c r="J604">
        <v>10157</v>
      </c>
      <c r="K604">
        <v>1414</v>
      </c>
      <c r="L604">
        <v>119</v>
      </c>
      <c r="M604">
        <v>19</v>
      </c>
      <c r="N604">
        <v>13</v>
      </c>
      <c r="O604">
        <v>6</v>
      </c>
      <c r="P604">
        <v>1565</v>
      </c>
      <c r="Q604" s="18">
        <v>0.15408092940828999</v>
      </c>
      <c r="R604">
        <v>17</v>
      </c>
    </row>
    <row r="605" spans="1:18" x14ac:dyDescent="0.3">
      <c r="A605" t="s">
        <v>1756</v>
      </c>
      <c r="B605" t="s">
        <v>377</v>
      </c>
      <c r="C605" t="s">
        <v>378</v>
      </c>
      <c r="D605" t="s">
        <v>189</v>
      </c>
      <c r="E605">
        <v>44</v>
      </c>
      <c r="F605" s="16">
        <v>45567</v>
      </c>
      <c r="G605" t="s">
        <v>1862</v>
      </c>
      <c r="H605" s="17">
        <v>0.85833333333333328</v>
      </c>
      <c r="I605">
        <v>8235</v>
      </c>
      <c r="J605">
        <v>5336</v>
      </c>
      <c r="K605">
        <v>681</v>
      </c>
      <c r="L605">
        <v>30</v>
      </c>
      <c r="M605">
        <v>6</v>
      </c>
      <c r="N605">
        <v>2</v>
      </c>
      <c r="O605">
        <v>10</v>
      </c>
      <c r="P605">
        <v>719</v>
      </c>
      <c r="Q605" s="18">
        <v>0.134745127436282</v>
      </c>
      <c r="R605">
        <v>20</v>
      </c>
    </row>
    <row r="606" spans="1:18" x14ac:dyDescent="0.3">
      <c r="A606" t="s">
        <v>1754</v>
      </c>
      <c r="B606" t="s">
        <v>373</v>
      </c>
      <c r="C606" t="s">
        <v>374</v>
      </c>
      <c r="D606" t="s">
        <v>187</v>
      </c>
      <c r="E606">
        <v>0</v>
      </c>
      <c r="F606" s="16">
        <v>45568</v>
      </c>
      <c r="G606" t="s">
        <v>1861</v>
      </c>
      <c r="H606" s="17">
        <v>0.82499999999999996</v>
      </c>
      <c r="I606">
        <v>10403</v>
      </c>
      <c r="J606">
        <v>6591</v>
      </c>
      <c r="K606">
        <v>179</v>
      </c>
      <c r="L606">
        <v>95</v>
      </c>
      <c r="M606">
        <v>12</v>
      </c>
      <c r="N606">
        <v>7</v>
      </c>
      <c r="O606">
        <v>8</v>
      </c>
      <c r="P606">
        <v>293</v>
      </c>
      <c r="Q606" s="18">
        <v>4.4454559247458697E-2</v>
      </c>
      <c r="R606">
        <v>19</v>
      </c>
    </row>
    <row r="607" spans="1:18" x14ac:dyDescent="0.3">
      <c r="A607" t="s">
        <v>1755</v>
      </c>
      <c r="B607" t="s">
        <v>375</v>
      </c>
      <c r="C607" t="s">
        <v>376</v>
      </c>
      <c r="D607" t="s">
        <v>187</v>
      </c>
      <c r="E607">
        <v>0</v>
      </c>
      <c r="F607" s="16">
        <v>45568</v>
      </c>
      <c r="G607" t="s">
        <v>1861</v>
      </c>
      <c r="H607" s="17">
        <v>0.43055555555555558</v>
      </c>
      <c r="I607">
        <v>1712</v>
      </c>
      <c r="J607">
        <v>1330</v>
      </c>
      <c r="K607">
        <v>41</v>
      </c>
      <c r="L607">
        <v>20</v>
      </c>
      <c r="M607">
        <v>2</v>
      </c>
      <c r="N607">
        <v>4</v>
      </c>
      <c r="O607">
        <v>2</v>
      </c>
      <c r="P607">
        <v>67</v>
      </c>
      <c r="Q607" s="18">
        <v>5.0375939849624102E-2</v>
      </c>
      <c r="R607">
        <v>10</v>
      </c>
    </row>
    <row r="608" spans="1:18" x14ac:dyDescent="0.3">
      <c r="A608" t="s">
        <v>1753</v>
      </c>
      <c r="B608" t="s">
        <v>371</v>
      </c>
      <c r="C608" t="s">
        <v>372</v>
      </c>
      <c r="D608" t="s">
        <v>188</v>
      </c>
      <c r="E608">
        <v>0</v>
      </c>
      <c r="F608" s="16">
        <v>45569</v>
      </c>
      <c r="G608" t="s">
        <v>1860</v>
      </c>
      <c r="H608" s="17">
        <v>0.39930555555555558</v>
      </c>
      <c r="I608">
        <v>17478</v>
      </c>
      <c r="J608">
        <v>11757</v>
      </c>
      <c r="K608">
        <v>608</v>
      </c>
      <c r="L608">
        <v>145</v>
      </c>
      <c r="M608">
        <v>3</v>
      </c>
      <c r="N608">
        <v>55</v>
      </c>
      <c r="O608">
        <v>11</v>
      </c>
      <c r="P608">
        <v>811</v>
      </c>
      <c r="Q608" s="18">
        <v>6.8980182019222597E-2</v>
      </c>
      <c r="R608">
        <v>9</v>
      </c>
    </row>
    <row r="609" spans="1:18" x14ac:dyDescent="0.3">
      <c r="A609" t="s">
        <v>1752</v>
      </c>
      <c r="B609" t="s">
        <v>369</v>
      </c>
      <c r="C609" t="s">
        <v>370</v>
      </c>
      <c r="D609" t="s">
        <v>187</v>
      </c>
      <c r="E609">
        <v>0</v>
      </c>
      <c r="F609" s="16">
        <v>45569</v>
      </c>
      <c r="G609" t="s">
        <v>1860</v>
      </c>
      <c r="H609" s="17">
        <v>0.52013888888888893</v>
      </c>
      <c r="I609">
        <v>2579</v>
      </c>
      <c r="J609">
        <v>1953</v>
      </c>
      <c r="K609">
        <v>46</v>
      </c>
      <c r="L609">
        <v>3</v>
      </c>
      <c r="M609">
        <v>0</v>
      </c>
      <c r="N609">
        <v>0</v>
      </c>
      <c r="P609">
        <v>49</v>
      </c>
      <c r="Q609" s="18">
        <v>2.5089605734767002E-2</v>
      </c>
      <c r="R609">
        <v>12</v>
      </c>
    </row>
    <row r="610" spans="1:18" x14ac:dyDescent="0.3">
      <c r="A610" t="s">
        <v>1751</v>
      </c>
      <c r="B610" t="s">
        <v>367</v>
      </c>
      <c r="C610" t="s">
        <v>368</v>
      </c>
      <c r="D610" t="s">
        <v>187</v>
      </c>
      <c r="E610">
        <v>0</v>
      </c>
      <c r="F610" s="16">
        <v>45570</v>
      </c>
      <c r="G610" t="s">
        <v>1859</v>
      </c>
      <c r="H610" s="17">
        <v>0.42291666666666666</v>
      </c>
      <c r="I610">
        <v>15557</v>
      </c>
      <c r="J610">
        <v>11392</v>
      </c>
      <c r="K610">
        <v>495</v>
      </c>
      <c r="L610">
        <v>55</v>
      </c>
      <c r="M610">
        <v>21</v>
      </c>
      <c r="N610">
        <v>17</v>
      </c>
      <c r="O610">
        <v>20</v>
      </c>
      <c r="P610">
        <v>588</v>
      </c>
      <c r="Q610" s="18">
        <v>5.1615168539325802E-2</v>
      </c>
      <c r="R610">
        <v>10</v>
      </c>
    </row>
    <row r="611" spans="1:18" x14ac:dyDescent="0.3">
      <c r="A611" t="s">
        <v>1749</v>
      </c>
      <c r="B611" t="s">
        <v>363</v>
      </c>
      <c r="C611" t="s">
        <v>364</v>
      </c>
      <c r="D611" t="s">
        <v>189</v>
      </c>
      <c r="E611">
        <v>82</v>
      </c>
      <c r="F611" s="16">
        <v>45572</v>
      </c>
      <c r="G611" t="s">
        <v>1858</v>
      </c>
      <c r="H611" s="17">
        <v>0.61875000000000002</v>
      </c>
      <c r="I611">
        <v>234487</v>
      </c>
      <c r="J611">
        <v>165604</v>
      </c>
      <c r="K611">
        <v>10656</v>
      </c>
      <c r="L611">
        <v>2162</v>
      </c>
      <c r="M611">
        <v>202</v>
      </c>
      <c r="N611">
        <v>933</v>
      </c>
      <c r="O611">
        <v>1768</v>
      </c>
      <c r="P611">
        <v>13953</v>
      </c>
      <c r="Q611" s="18">
        <v>8.4255211226782006E-2</v>
      </c>
      <c r="R611">
        <v>14</v>
      </c>
    </row>
    <row r="612" spans="1:18" x14ac:dyDescent="0.3">
      <c r="A612" t="s">
        <v>1748</v>
      </c>
      <c r="B612" t="s">
        <v>361</v>
      </c>
      <c r="C612" t="s">
        <v>362</v>
      </c>
      <c r="D612" t="s">
        <v>187</v>
      </c>
      <c r="E612">
        <v>0</v>
      </c>
      <c r="F612" s="16">
        <v>45572</v>
      </c>
      <c r="G612" t="s">
        <v>1858</v>
      </c>
      <c r="H612" s="17">
        <v>0.81736111111111109</v>
      </c>
      <c r="I612">
        <v>11855</v>
      </c>
      <c r="J612">
        <v>8867</v>
      </c>
      <c r="K612">
        <v>924</v>
      </c>
      <c r="L612">
        <v>51</v>
      </c>
      <c r="M612">
        <v>1626</v>
      </c>
      <c r="N612">
        <v>27</v>
      </c>
      <c r="O612">
        <v>121</v>
      </c>
      <c r="P612">
        <v>2628</v>
      </c>
      <c r="Q612" s="18">
        <v>0.29637983534453599</v>
      </c>
      <c r="R612">
        <v>19</v>
      </c>
    </row>
    <row r="613" spans="1:18" x14ac:dyDescent="0.3">
      <c r="A613" t="s">
        <v>1750</v>
      </c>
      <c r="B613" t="s">
        <v>365</v>
      </c>
      <c r="C613" t="s">
        <v>366</v>
      </c>
      <c r="D613" t="s">
        <v>187</v>
      </c>
      <c r="E613">
        <v>0</v>
      </c>
      <c r="F613" s="16">
        <v>45572</v>
      </c>
      <c r="G613" t="s">
        <v>1858</v>
      </c>
      <c r="H613" s="17">
        <v>0.39305555555555555</v>
      </c>
      <c r="I613">
        <v>4853</v>
      </c>
      <c r="J613">
        <v>3654</v>
      </c>
      <c r="K613">
        <v>244</v>
      </c>
      <c r="L613">
        <v>36</v>
      </c>
      <c r="M613">
        <v>2</v>
      </c>
      <c r="N613">
        <v>15</v>
      </c>
      <c r="O613">
        <v>3</v>
      </c>
      <c r="P613">
        <v>297</v>
      </c>
      <c r="Q613" s="18">
        <v>8.1280788177339899E-2</v>
      </c>
      <c r="R613">
        <v>9</v>
      </c>
    </row>
    <row r="614" spans="1:18" x14ac:dyDescent="0.3">
      <c r="A614" t="s">
        <v>1746</v>
      </c>
      <c r="B614" t="s">
        <v>357</v>
      </c>
      <c r="C614" t="s">
        <v>358</v>
      </c>
      <c r="D614" t="s">
        <v>188</v>
      </c>
      <c r="E614">
        <v>0</v>
      </c>
      <c r="F614" s="16">
        <v>45573</v>
      </c>
      <c r="G614" t="s">
        <v>1863</v>
      </c>
      <c r="H614" s="17">
        <v>0.81180555555555556</v>
      </c>
      <c r="I614">
        <v>9465</v>
      </c>
      <c r="J614">
        <v>6847</v>
      </c>
      <c r="K614">
        <v>209</v>
      </c>
      <c r="L614">
        <v>8</v>
      </c>
      <c r="M614">
        <v>4</v>
      </c>
      <c r="N614">
        <v>7</v>
      </c>
      <c r="O614">
        <v>2</v>
      </c>
      <c r="P614">
        <v>228</v>
      </c>
      <c r="Q614" s="18">
        <v>3.3299255148240101E-2</v>
      </c>
      <c r="R614">
        <v>19</v>
      </c>
    </row>
    <row r="615" spans="1:18" x14ac:dyDescent="0.3">
      <c r="A615" t="s">
        <v>1747</v>
      </c>
      <c r="B615" t="s">
        <v>359</v>
      </c>
      <c r="C615" t="s">
        <v>360</v>
      </c>
      <c r="D615" t="s">
        <v>187</v>
      </c>
      <c r="E615">
        <v>0</v>
      </c>
      <c r="F615" s="16">
        <v>45573</v>
      </c>
      <c r="G615" t="s">
        <v>1863</v>
      </c>
      <c r="H615" s="17">
        <v>0.36041666666666666</v>
      </c>
      <c r="I615">
        <v>4365</v>
      </c>
      <c r="J615">
        <v>3279</v>
      </c>
      <c r="K615">
        <v>261</v>
      </c>
      <c r="L615">
        <v>60</v>
      </c>
      <c r="M615">
        <v>2</v>
      </c>
      <c r="N615">
        <v>6</v>
      </c>
      <c r="O615">
        <v>1</v>
      </c>
      <c r="P615">
        <v>329</v>
      </c>
      <c r="Q615" s="18">
        <v>0.100335468130528</v>
      </c>
      <c r="R615">
        <v>8</v>
      </c>
    </row>
    <row r="616" spans="1:18" x14ac:dyDescent="0.3">
      <c r="A616" t="s">
        <v>1745</v>
      </c>
      <c r="B616" t="s">
        <v>355</v>
      </c>
      <c r="C616" t="s">
        <v>356</v>
      </c>
      <c r="D616" t="s">
        <v>188</v>
      </c>
      <c r="E616">
        <v>0</v>
      </c>
      <c r="F616" s="16">
        <v>45574</v>
      </c>
      <c r="G616" t="s">
        <v>1862</v>
      </c>
      <c r="H616" s="17">
        <v>0.80694444444444446</v>
      </c>
      <c r="I616">
        <v>46671</v>
      </c>
      <c r="J616">
        <v>27932</v>
      </c>
      <c r="K616">
        <v>1599</v>
      </c>
      <c r="L616">
        <v>416</v>
      </c>
      <c r="M616">
        <v>48</v>
      </c>
      <c r="N616">
        <v>85</v>
      </c>
      <c r="O616">
        <v>30</v>
      </c>
      <c r="P616">
        <v>2148</v>
      </c>
      <c r="Q616" s="18">
        <v>7.6901045395961598E-2</v>
      </c>
      <c r="R616">
        <v>19</v>
      </c>
    </row>
    <row r="617" spans="1:18" x14ac:dyDescent="0.3">
      <c r="A617" t="s">
        <v>1744</v>
      </c>
      <c r="B617" t="s">
        <v>353</v>
      </c>
      <c r="C617" t="s">
        <v>354</v>
      </c>
      <c r="D617" t="s">
        <v>187</v>
      </c>
      <c r="E617">
        <v>0</v>
      </c>
      <c r="F617" s="16">
        <v>45575</v>
      </c>
      <c r="G617" t="s">
        <v>1861</v>
      </c>
      <c r="H617" s="17">
        <v>0.39861111111111114</v>
      </c>
      <c r="I617">
        <v>17910</v>
      </c>
      <c r="J617">
        <v>15171</v>
      </c>
      <c r="K617">
        <v>525</v>
      </c>
      <c r="L617">
        <v>117</v>
      </c>
      <c r="M617">
        <v>12</v>
      </c>
      <c r="N617">
        <v>33</v>
      </c>
      <c r="O617">
        <v>2</v>
      </c>
      <c r="P617">
        <v>687</v>
      </c>
      <c r="Q617" s="18">
        <v>4.5283765078109599E-2</v>
      </c>
      <c r="R617">
        <v>9</v>
      </c>
    </row>
    <row r="618" spans="1:18" x14ac:dyDescent="0.3">
      <c r="A618" t="s">
        <v>1743</v>
      </c>
      <c r="B618" t="s">
        <v>351</v>
      </c>
      <c r="C618" t="s">
        <v>352</v>
      </c>
      <c r="D618" t="s">
        <v>187</v>
      </c>
      <c r="E618">
        <v>0</v>
      </c>
      <c r="F618" s="16">
        <v>45576</v>
      </c>
      <c r="G618" t="s">
        <v>1860</v>
      </c>
      <c r="H618" s="17">
        <v>0.44305555555555554</v>
      </c>
      <c r="I618">
        <v>8016</v>
      </c>
      <c r="J618">
        <v>6253</v>
      </c>
      <c r="K618">
        <v>192</v>
      </c>
      <c r="L618">
        <v>50</v>
      </c>
      <c r="M618">
        <v>7</v>
      </c>
      <c r="N618">
        <v>10</v>
      </c>
      <c r="O618">
        <v>2</v>
      </c>
      <c r="P618">
        <v>259</v>
      </c>
      <c r="Q618" s="18">
        <v>4.1420118343195297E-2</v>
      </c>
      <c r="R618">
        <v>10</v>
      </c>
    </row>
    <row r="619" spans="1:18" x14ac:dyDescent="0.3">
      <c r="A619" t="s">
        <v>1742</v>
      </c>
      <c r="B619" t="s">
        <v>349</v>
      </c>
      <c r="C619" t="s">
        <v>350</v>
      </c>
      <c r="D619" t="s">
        <v>187</v>
      </c>
      <c r="E619">
        <v>0</v>
      </c>
      <c r="F619" s="16">
        <v>45578</v>
      </c>
      <c r="G619" t="s">
        <v>1864</v>
      </c>
      <c r="H619" s="17">
        <v>0.41944444444444445</v>
      </c>
      <c r="I619">
        <v>2245</v>
      </c>
      <c r="J619">
        <v>1691</v>
      </c>
      <c r="K619">
        <v>40</v>
      </c>
      <c r="L619">
        <v>3</v>
      </c>
      <c r="M619">
        <v>0</v>
      </c>
      <c r="N619">
        <v>5</v>
      </c>
      <c r="P619">
        <v>48</v>
      </c>
      <c r="Q619" s="18">
        <v>2.8385570668243602E-2</v>
      </c>
      <c r="R619">
        <v>10</v>
      </c>
    </row>
    <row r="620" spans="1:18" x14ac:dyDescent="0.3">
      <c r="A620" t="s">
        <v>1741</v>
      </c>
      <c r="B620" t="s">
        <v>347</v>
      </c>
      <c r="C620" t="s">
        <v>348</v>
      </c>
      <c r="D620" t="s">
        <v>187</v>
      </c>
      <c r="E620">
        <v>0</v>
      </c>
      <c r="F620" s="16">
        <v>45579</v>
      </c>
      <c r="G620" t="s">
        <v>1858</v>
      </c>
      <c r="H620" s="17">
        <v>0.86527777777777781</v>
      </c>
      <c r="I620">
        <v>6805</v>
      </c>
      <c r="J620">
        <v>5158</v>
      </c>
      <c r="K620">
        <v>319</v>
      </c>
      <c r="L620">
        <v>26</v>
      </c>
      <c r="M620">
        <v>9</v>
      </c>
      <c r="N620">
        <v>8</v>
      </c>
      <c r="O620">
        <v>9</v>
      </c>
      <c r="P620">
        <v>362</v>
      </c>
      <c r="Q620" s="18">
        <v>7.0182241178751395E-2</v>
      </c>
      <c r="R620">
        <v>20</v>
      </c>
    </row>
    <row r="621" spans="1:18" x14ac:dyDescent="0.3">
      <c r="A621" t="s">
        <v>1740</v>
      </c>
      <c r="B621" t="s">
        <v>345</v>
      </c>
      <c r="C621" t="s">
        <v>346</v>
      </c>
      <c r="D621" t="s">
        <v>187</v>
      </c>
      <c r="E621">
        <v>0</v>
      </c>
      <c r="F621" s="16">
        <v>45580</v>
      </c>
      <c r="G621" t="s">
        <v>1863</v>
      </c>
      <c r="H621" s="17">
        <v>0.7993055555555556</v>
      </c>
      <c r="I621">
        <v>7409</v>
      </c>
      <c r="J621">
        <v>5821</v>
      </c>
      <c r="K621">
        <v>431</v>
      </c>
      <c r="L621">
        <v>20</v>
      </c>
      <c r="M621">
        <v>4</v>
      </c>
      <c r="N621">
        <v>8</v>
      </c>
      <c r="P621">
        <v>463</v>
      </c>
      <c r="Q621" s="18">
        <v>7.9539598007215301E-2</v>
      </c>
      <c r="R621">
        <v>19</v>
      </c>
    </row>
    <row r="622" spans="1:18" x14ac:dyDescent="0.3">
      <c r="A622" t="s">
        <v>1738</v>
      </c>
      <c r="B622" t="s">
        <v>341</v>
      </c>
      <c r="C622" t="s">
        <v>342</v>
      </c>
      <c r="D622" t="s">
        <v>187</v>
      </c>
      <c r="E622">
        <v>0</v>
      </c>
      <c r="F622" s="16">
        <v>45581</v>
      </c>
      <c r="G622" t="s">
        <v>1862</v>
      </c>
      <c r="H622" s="17">
        <v>0.92083333333333328</v>
      </c>
      <c r="I622">
        <v>4778</v>
      </c>
      <c r="J622">
        <v>3789</v>
      </c>
      <c r="K622">
        <v>110</v>
      </c>
      <c r="L622">
        <v>11</v>
      </c>
      <c r="M622">
        <v>8</v>
      </c>
      <c r="N622">
        <v>7</v>
      </c>
      <c r="P622">
        <v>136</v>
      </c>
      <c r="Q622" s="18">
        <v>3.5893375560834002E-2</v>
      </c>
      <c r="R622">
        <v>22</v>
      </c>
    </row>
    <row r="623" spans="1:18" x14ac:dyDescent="0.3">
      <c r="A623" t="s">
        <v>1739</v>
      </c>
      <c r="B623" t="s">
        <v>343</v>
      </c>
      <c r="C623" t="s">
        <v>344</v>
      </c>
      <c r="D623" t="s">
        <v>187</v>
      </c>
      <c r="E623">
        <v>0</v>
      </c>
      <c r="F623" s="16">
        <v>45581</v>
      </c>
      <c r="G623" t="s">
        <v>1862</v>
      </c>
      <c r="H623" s="17">
        <v>0.80694444444444446</v>
      </c>
      <c r="I623">
        <v>1573</v>
      </c>
      <c r="J623">
        <v>1227</v>
      </c>
      <c r="K623">
        <v>45</v>
      </c>
      <c r="L623">
        <v>0</v>
      </c>
      <c r="M623">
        <v>0</v>
      </c>
      <c r="N623">
        <v>1</v>
      </c>
      <c r="P623">
        <v>46</v>
      </c>
      <c r="Q623" s="18">
        <v>3.7489812550937203E-2</v>
      </c>
      <c r="R623">
        <v>19</v>
      </c>
    </row>
    <row r="624" spans="1:18" x14ac:dyDescent="0.3">
      <c r="A624" t="s">
        <v>1737</v>
      </c>
      <c r="B624" t="s">
        <v>339</v>
      </c>
      <c r="C624" t="s">
        <v>340</v>
      </c>
      <c r="D624" t="s">
        <v>188</v>
      </c>
      <c r="E624">
        <v>0</v>
      </c>
      <c r="F624" s="16">
        <v>45582</v>
      </c>
      <c r="G624" t="s">
        <v>1861</v>
      </c>
      <c r="H624" s="17">
        <v>0.49583333333333335</v>
      </c>
      <c r="I624">
        <v>5468</v>
      </c>
      <c r="J624">
        <v>3477</v>
      </c>
      <c r="K624">
        <v>319</v>
      </c>
      <c r="L624">
        <v>67</v>
      </c>
      <c r="M624">
        <v>1</v>
      </c>
      <c r="N624">
        <v>7</v>
      </c>
      <c r="P624">
        <v>394</v>
      </c>
      <c r="Q624" s="18">
        <v>0.113316077077941</v>
      </c>
      <c r="R624">
        <v>11</v>
      </c>
    </row>
    <row r="625" spans="1:18" x14ac:dyDescent="0.3">
      <c r="A625" t="s">
        <v>1736</v>
      </c>
      <c r="B625" t="s">
        <v>337</v>
      </c>
      <c r="C625" t="s">
        <v>338</v>
      </c>
      <c r="D625" t="s">
        <v>187</v>
      </c>
      <c r="E625">
        <v>0</v>
      </c>
      <c r="F625" s="16">
        <v>45582</v>
      </c>
      <c r="G625" t="s">
        <v>1861</v>
      </c>
      <c r="H625" s="17">
        <v>0.80555555555555558</v>
      </c>
      <c r="I625">
        <v>3319</v>
      </c>
      <c r="J625">
        <v>2641</v>
      </c>
      <c r="K625">
        <v>42</v>
      </c>
      <c r="L625">
        <v>10</v>
      </c>
      <c r="M625">
        <v>0</v>
      </c>
      <c r="N625">
        <v>0</v>
      </c>
      <c r="P625">
        <v>52</v>
      </c>
      <c r="Q625" s="18">
        <v>1.9689511548655801E-2</v>
      </c>
      <c r="R625">
        <v>19</v>
      </c>
    </row>
    <row r="626" spans="1:18" x14ac:dyDescent="0.3">
      <c r="A626" t="s">
        <v>1735</v>
      </c>
      <c r="B626" t="s">
        <v>335</v>
      </c>
      <c r="C626" t="s">
        <v>336</v>
      </c>
      <c r="D626" t="s">
        <v>187</v>
      </c>
      <c r="E626">
        <v>0</v>
      </c>
      <c r="F626" s="16">
        <v>45583</v>
      </c>
      <c r="G626" t="s">
        <v>1860</v>
      </c>
      <c r="H626" s="17">
        <v>0.42986111111111114</v>
      </c>
      <c r="I626">
        <v>3426</v>
      </c>
      <c r="J626">
        <v>2807</v>
      </c>
      <c r="K626">
        <v>40</v>
      </c>
      <c r="L626">
        <v>2</v>
      </c>
      <c r="M626">
        <v>0</v>
      </c>
      <c r="N626">
        <v>1</v>
      </c>
      <c r="P626">
        <v>43</v>
      </c>
      <c r="Q626" s="18">
        <v>1.53188457427859E-2</v>
      </c>
      <c r="R626">
        <v>10</v>
      </c>
    </row>
    <row r="627" spans="1:18" x14ac:dyDescent="0.3">
      <c r="A627" t="s">
        <v>1734</v>
      </c>
      <c r="B627" t="s">
        <v>333</v>
      </c>
      <c r="C627" t="s">
        <v>334</v>
      </c>
      <c r="D627" t="s">
        <v>187</v>
      </c>
      <c r="E627">
        <v>0</v>
      </c>
      <c r="F627" s="16">
        <v>45585</v>
      </c>
      <c r="G627" t="s">
        <v>1864</v>
      </c>
      <c r="H627" s="17">
        <v>0.42152777777777778</v>
      </c>
      <c r="I627">
        <v>5962</v>
      </c>
      <c r="J627">
        <v>4913</v>
      </c>
      <c r="K627">
        <v>513</v>
      </c>
      <c r="L627">
        <v>16</v>
      </c>
      <c r="M627">
        <v>6</v>
      </c>
      <c r="N627">
        <v>8</v>
      </c>
      <c r="O627">
        <v>3</v>
      </c>
      <c r="P627">
        <v>543</v>
      </c>
      <c r="Q627" s="18">
        <v>0.110523101974354</v>
      </c>
      <c r="R627">
        <v>10</v>
      </c>
    </row>
    <row r="628" spans="1:18" x14ac:dyDescent="0.3">
      <c r="A628" t="s">
        <v>1733</v>
      </c>
      <c r="B628" t="s">
        <v>331</v>
      </c>
      <c r="C628" t="s">
        <v>332</v>
      </c>
      <c r="D628" t="s">
        <v>187</v>
      </c>
      <c r="E628">
        <v>0</v>
      </c>
      <c r="F628" s="16">
        <v>45585</v>
      </c>
      <c r="G628" t="s">
        <v>1864</v>
      </c>
      <c r="H628" s="17">
        <v>0.79513888888888884</v>
      </c>
      <c r="I628">
        <v>2798</v>
      </c>
      <c r="J628">
        <v>2127</v>
      </c>
      <c r="K628">
        <v>32</v>
      </c>
      <c r="L628">
        <v>4</v>
      </c>
      <c r="M628">
        <v>5</v>
      </c>
      <c r="N628">
        <v>3</v>
      </c>
      <c r="P628">
        <v>44</v>
      </c>
      <c r="Q628" s="18">
        <v>2.0686412787964299E-2</v>
      </c>
      <c r="R628">
        <v>19</v>
      </c>
    </row>
    <row r="629" spans="1:18" x14ac:dyDescent="0.3">
      <c r="A629" t="s">
        <v>1732</v>
      </c>
      <c r="B629" t="s">
        <v>329</v>
      </c>
      <c r="C629" t="s">
        <v>330</v>
      </c>
      <c r="D629" t="s">
        <v>187</v>
      </c>
      <c r="E629">
        <v>0</v>
      </c>
      <c r="F629" s="16">
        <v>45586</v>
      </c>
      <c r="G629" t="s">
        <v>1858</v>
      </c>
      <c r="H629" s="17">
        <v>0.46111111111111114</v>
      </c>
      <c r="I629">
        <v>11974</v>
      </c>
      <c r="J629">
        <v>9745</v>
      </c>
      <c r="K629">
        <v>232</v>
      </c>
      <c r="L629">
        <v>67</v>
      </c>
      <c r="M629">
        <v>26</v>
      </c>
      <c r="N629">
        <v>36</v>
      </c>
      <c r="O629">
        <v>4</v>
      </c>
      <c r="P629">
        <v>361</v>
      </c>
      <c r="Q629" s="18">
        <v>3.7044638276039002E-2</v>
      </c>
      <c r="R629">
        <v>11</v>
      </c>
    </row>
    <row r="630" spans="1:18" x14ac:dyDescent="0.3">
      <c r="A630" t="s">
        <v>1731</v>
      </c>
      <c r="B630" t="s">
        <v>327</v>
      </c>
      <c r="C630" t="s">
        <v>328</v>
      </c>
      <c r="D630" t="s">
        <v>187</v>
      </c>
      <c r="E630">
        <v>0</v>
      </c>
      <c r="F630" s="16">
        <v>45587</v>
      </c>
      <c r="G630" t="s">
        <v>1863</v>
      </c>
      <c r="H630" s="17">
        <v>0.40902777777777777</v>
      </c>
      <c r="I630">
        <v>10102</v>
      </c>
      <c r="J630">
        <v>7353</v>
      </c>
      <c r="K630">
        <v>691</v>
      </c>
      <c r="L630">
        <v>75</v>
      </c>
      <c r="M630">
        <v>11</v>
      </c>
      <c r="N630">
        <v>38</v>
      </c>
      <c r="O630">
        <v>8</v>
      </c>
      <c r="P630">
        <v>815</v>
      </c>
      <c r="Q630" s="18">
        <v>0.110839113287094</v>
      </c>
      <c r="R630">
        <v>9</v>
      </c>
    </row>
    <row r="631" spans="1:18" x14ac:dyDescent="0.3">
      <c r="A631" t="s">
        <v>1730</v>
      </c>
      <c r="B631" t="s">
        <v>325</v>
      </c>
      <c r="C631" t="s">
        <v>326</v>
      </c>
      <c r="D631" t="s">
        <v>189</v>
      </c>
      <c r="E631">
        <v>90</v>
      </c>
      <c r="F631" s="16">
        <v>45588</v>
      </c>
      <c r="G631" t="s">
        <v>1862</v>
      </c>
      <c r="H631" s="17">
        <v>0.34375</v>
      </c>
      <c r="I631">
        <v>2703</v>
      </c>
      <c r="J631">
        <v>1977</v>
      </c>
      <c r="K631">
        <v>120</v>
      </c>
      <c r="L631">
        <v>8</v>
      </c>
      <c r="M631">
        <v>3</v>
      </c>
      <c r="N631">
        <v>4</v>
      </c>
      <c r="O631">
        <v>4</v>
      </c>
      <c r="P631">
        <v>135</v>
      </c>
      <c r="Q631" s="18">
        <v>6.8285280728376294E-2</v>
      </c>
      <c r="R631">
        <v>8</v>
      </c>
    </row>
    <row r="632" spans="1:18" x14ac:dyDescent="0.3">
      <c r="A632" t="s">
        <v>1729</v>
      </c>
      <c r="B632" t="s">
        <v>323</v>
      </c>
      <c r="C632" t="s">
        <v>324</v>
      </c>
      <c r="D632" t="s">
        <v>189</v>
      </c>
      <c r="E632">
        <v>42</v>
      </c>
      <c r="F632" s="16">
        <v>45588</v>
      </c>
      <c r="G632" t="s">
        <v>1862</v>
      </c>
      <c r="H632" s="17">
        <v>0.84305555555555556</v>
      </c>
      <c r="I632">
        <v>2326</v>
      </c>
      <c r="J632">
        <v>1707</v>
      </c>
      <c r="K632">
        <v>43</v>
      </c>
      <c r="L632">
        <v>8</v>
      </c>
      <c r="M632">
        <v>0</v>
      </c>
      <c r="N632">
        <v>0</v>
      </c>
      <c r="O632">
        <v>1</v>
      </c>
      <c r="P632">
        <v>51</v>
      </c>
      <c r="Q632" s="18">
        <v>2.9876977152899799E-2</v>
      </c>
      <c r="R632">
        <v>20</v>
      </c>
    </row>
    <row r="633" spans="1:18" x14ac:dyDescent="0.3">
      <c r="A633" t="s">
        <v>1728</v>
      </c>
      <c r="B633" t="s">
        <v>321</v>
      </c>
      <c r="C633" t="s">
        <v>322</v>
      </c>
      <c r="D633" t="s">
        <v>188</v>
      </c>
      <c r="E633">
        <v>0</v>
      </c>
      <c r="F633" s="16">
        <v>45589</v>
      </c>
      <c r="G633" t="s">
        <v>1861</v>
      </c>
      <c r="H633" s="17">
        <v>0.80902777777777779</v>
      </c>
      <c r="I633">
        <v>2185</v>
      </c>
      <c r="J633">
        <v>1345</v>
      </c>
      <c r="K633">
        <v>83</v>
      </c>
      <c r="L633">
        <v>5</v>
      </c>
      <c r="M633">
        <v>126</v>
      </c>
      <c r="N633">
        <v>3</v>
      </c>
      <c r="O633">
        <v>2</v>
      </c>
      <c r="P633">
        <v>217</v>
      </c>
      <c r="Q633" s="18">
        <v>0.16133828996282501</v>
      </c>
      <c r="R633">
        <v>19</v>
      </c>
    </row>
    <row r="634" spans="1:18" x14ac:dyDescent="0.3">
      <c r="A634" t="s">
        <v>1727</v>
      </c>
      <c r="B634" t="s">
        <v>319</v>
      </c>
      <c r="C634" t="s">
        <v>320</v>
      </c>
      <c r="D634" t="s">
        <v>187</v>
      </c>
      <c r="E634">
        <v>0</v>
      </c>
      <c r="F634" s="16">
        <v>45593</v>
      </c>
      <c r="G634" t="s">
        <v>1858</v>
      </c>
      <c r="H634" s="17">
        <v>0.4236111111111111</v>
      </c>
      <c r="I634">
        <v>12856</v>
      </c>
      <c r="J634">
        <v>10761</v>
      </c>
      <c r="K634">
        <v>222</v>
      </c>
      <c r="L634">
        <v>80</v>
      </c>
      <c r="M634">
        <v>9</v>
      </c>
      <c r="N634">
        <v>23</v>
      </c>
      <c r="O634">
        <v>4</v>
      </c>
      <c r="P634">
        <v>334</v>
      </c>
      <c r="Q634" s="18">
        <v>3.1038007620109699E-2</v>
      </c>
      <c r="R634">
        <v>10</v>
      </c>
    </row>
    <row r="635" spans="1:18" x14ac:dyDescent="0.3">
      <c r="A635" t="s">
        <v>1726</v>
      </c>
      <c r="B635" t="s">
        <v>317</v>
      </c>
      <c r="C635" t="s">
        <v>318</v>
      </c>
      <c r="D635" t="s">
        <v>187</v>
      </c>
      <c r="E635">
        <v>0</v>
      </c>
      <c r="F635" s="16">
        <v>45593</v>
      </c>
      <c r="G635" t="s">
        <v>1858</v>
      </c>
      <c r="H635" s="17">
        <v>0.82708333333333328</v>
      </c>
      <c r="I635">
        <v>6701</v>
      </c>
      <c r="J635">
        <v>5557</v>
      </c>
      <c r="K635">
        <v>344</v>
      </c>
      <c r="L635">
        <v>58</v>
      </c>
      <c r="M635">
        <v>3</v>
      </c>
      <c r="N635">
        <v>9</v>
      </c>
      <c r="O635">
        <v>2</v>
      </c>
      <c r="P635">
        <v>414</v>
      </c>
      <c r="Q635" s="18">
        <v>7.4500629836242602E-2</v>
      </c>
      <c r="R635">
        <v>19</v>
      </c>
    </row>
    <row r="636" spans="1:18" x14ac:dyDescent="0.3">
      <c r="A636" t="s">
        <v>1725</v>
      </c>
      <c r="B636" t="s">
        <v>315</v>
      </c>
      <c r="C636" t="s">
        <v>316</v>
      </c>
      <c r="D636" t="s">
        <v>187</v>
      </c>
      <c r="E636">
        <v>0</v>
      </c>
      <c r="F636" s="16">
        <v>45594</v>
      </c>
      <c r="G636" t="s">
        <v>1863</v>
      </c>
      <c r="H636" s="17">
        <v>0.38263888888888886</v>
      </c>
      <c r="I636">
        <v>14583</v>
      </c>
      <c r="J636">
        <v>10401</v>
      </c>
      <c r="K636">
        <v>1016</v>
      </c>
      <c r="L636">
        <v>417</v>
      </c>
      <c r="M636">
        <v>13</v>
      </c>
      <c r="N636">
        <v>50</v>
      </c>
      <c r="O636">
        <v>13</v>
      </c>
      <c r="P636">
        <v>1496</v>
      </c>
      <c r="Q636" s="18">
        <v>0.14383232381501801</v>
      </c>
      <c r="R636">
        <v>9</v>
      </c>
    </row>
    <row r="637" spans="1:18" x14ac:dyDescent="0.3">
      <c r="A637" t="s">
        <v>1723</v>
      </c>
      <c r="B637" t="s">
        <v>311</v>
      </c>
      <c r="C637" t="s">
        <v>312</v>
      </c>
      <c r="D637" t="s">
        <v>188</v>
      </c>
      <c r="E637">
        <v>0</v>
      </c>
      <c r="F637" s="16">
        <v>45595</v>
      </c>
      <c r="G637" t="s">
        <v>1862</v>
      </c>
      <c r="H637" s="17">
        <v>0.84652777777777777</v>
      </c>
      <c r="I637">
        <v>10655</v>
      </c>
      <c r="J637">
        <v>6955</v>
      </c>
      <c r="K637">
        <v>515</v>
      </c>
      <c r="L637">
        <v>55</v>
      </c>
      <c r="M637">
        <v>8</v>
      </c>
      <c r="N637">
        <v>26</v>
      </c>
      <c r="O637">
        <v>6</v>
      </c>
      <c r="P637">
        <v>604</v>
      </c>
      <c r="Q637" s="18">
        <v>8.6843997124371006E-2</v>
      </c>
      <c r="R637">
        <v>20</v>
      </c>
    </row>
    <row r="638" spans="1:18" x14ac:dyDescent="0.3">
      <c r="A638" t="s">
        <v>1724</v>
      </c>
      <c r="B638" t="s">
        <v>313</v>
      </c>
      <c r="C638" t="s">
        <v>314</v>
      </c>
      <c r="D638" t="s">
        <v>187</v>
      </c>
      <c r="E638">
        <v>0</v>
      </c>
      <c r="F638" s="16">
        <v>45595</v>
      </c>
      <c r="G638" t="s">
        <v>1862</v>
      </c>
      <c r="H638" s="17">
        <v>0.36805555555555558</v>
      </c>
      <c r="I638">
        <v>4884</v>
      </c>
      <c r="J638">
        <v>3566</v>
      </c>
      <c r="K638">
        <v>149</v>
      </c>
      <c r="L638">
        <v>17</v>
      </c>
      <c r="M638">
        <v>0</v>
      </c>
      <c r="N638">
        <v>2</v>
      </c>
      <c r="O638">
        <v>1</v>
      </c>
      <c r="P638">
        <v>168</v>
      </c>
      <c r="Q638" s="18">
        <v>4.7111609646662903E-2</v>
      </c>
      <c r="R638">
        <v>8</v>
      </c>
    </row>
    <row r="639" spans="1:18" x14ac:dyDescent="0.3">
      <c r="A639" t="s">
        <v>1722</v>
      </c>
      <c r="B639" t="s">
        <v>309</v>
      </c>
      <c r="C639" t="s">
        <v>310</v>
      </c>
      <c r="D639" t="s">
        <v>187</v>
      </c>
      <c r="E639">
        <v>0</v>
      </c>
      <c r="F639" s="16">
        <v>45597</v>
      </c>
      <c r="G639" t="s">
        <v>1860</v>
      </c>
      <c r="H639" s="17">
        <v>0.41805555555555557</v>
      </c>
      <c r="I639">
        <v>16065</v>
      </c>
      <c r="J639">
        <v>12246</v>
      </c>
      <c r="K639">
        <v>475</v>
      </c>
      <c r="L639">
        <v>150</v>
      </c>
      <c r="M639">
        <v>59</v>
      </c>
      <c r="N639">
        <v>38</v>
      </c>
      <c r="O639">
        <v>2</v>
      </c>
      <c r="P639">
        <v>722</v>
      </c>
      <c r="Q639" s="18">
        <v>5.8958027110893402E-2</v>
      </c>
      <c r="R639">
        <v>10</v>
      </c>
    </row>
    <row r="640" spans="1:18" x14ac:dyDescent="0.3">
      <c r="A640" t="s">
        <v>1721</v>
      </c>
      <c r="B640" t="s">
        <v>307</v>
      </c>
      <c r="C640" t="s">
        <v>308</v>
      </c>
      <c r="D640" t="s">
        <v>187</v>
      </c>
      <c r="E640">
        <v>0</v>
      </c>
      <c r="F640" s="16">
        <v>45600</v>
      </c>
      <c r="G640" t="s">
        <v>1858</v>
      </c>
      <c r="H640" s="17">
        <v>0.3923611111111111</v>
      </c>
      <c r="I640">
        <v>6942</v>
      </c>
      <c r="J640">
        <v>5547</v>
      </c>
      <c r="K640">
        <v>114</v>
      </c>
      <c r="L640">
        <v>39</v>
      </c>
      <c r="M640">
        <v>8</v>
      </c>
      <c r="N640">
        <v>15</v>
      </c>
      <c r="P640">
        <v>176</v>
      </c>
      <c r="Q640" s="18">
        <v>3.1728862448170199E-2</v>
      </c>
      <c r="R640">
        <v>9</v>
      </c>
    </row>
    <row r="641" spans="1:18" x14ac:dyDescent="0.3">
      <c r="A641" t="s">
        <v>1720</v>
      </c>
      <c r="B641" t="s">
        <v>305</v>
      </c>
      <c r="C641" t="s">
        <v>306</v>
      </c>
      <c r="D641" t="s">
        <v>187</v>
      </c>
      <c r="E641">
        <v>0</v>
      </c>
      <c r="F641" s="16">
        <v>45600</v>
      </c>
      <c r="G641" t="s">
        <v>1858</v>
      </c>
      <c r="H641" s="17">
        <v>0.7680555555555556</v>
      </c>
      <c r="I641">
        <v>3577</v>
      </c>
      <c r="J641">
        <v>2757</v>
      </c>
      <c r="K641">
        <v>86</v>
      </c>
      <c r="L641">
        <v>10</v>
      </c>
      <c r="M641">
        <v>1</v>
      </c>
      <c r="N641">
        <v>8</v>
      </c>
      <c r="P641">
        <v>105</v>
      </c>
      <c r="Q641" s="18">
        <v>3.8084874863982598E-2</v>
      </c>
      <c r="R641">
        <v>18</v>
      </c>
    </row>
    <row r="642" spans="1:18" x14ac:dyDescent="0.3">
      <c r="A642" t="s">
        <v>1719</v>
      </c>
      <c r="B642" t="s">
        <v>303</v>
      </c>
      <c r="C642" t="s">
        <v>304</v>
      </c>
      <c r="D642" t="s">
        <v>187</v>
      </c>
      <c r="E642">
        <v>0</v>
      </c>
      <c r="F642" s="16">
        <v>45601</v>
      </c>
      <c r="G642" t="s">
        <v>1863</v>
      </c>
      <c r="H642" s="17">
        <v>0.38819444444444445</v>
      </c>
      <c r="I642">
        <v>17302</v>
      </c>
      <c r="J642">
        <v>14848</v>
      </c>
      <c r="K642">
        <v>887</v>
      </c>
      <c r="L642">
        <v>127</v>
      </c>
      <c r="M642">
        <v>9</v>
      </c>
      <c r="N642">
        <v>37</v>
      </c>
      <c r="O642">
        <v>6</v>
      </c>
      <c r="P642">
        <v>1060</v>
      </c>
      <c r="Q642" s="18">
        <v>7.1390086206896602E-2</v>
      </c>
      <c r="R642">
        <v>9</v>
      </c>
    </row>
    <row r="643" spans="1:18" x14ac:dyDescent="0.3">
      <c r="A643" t="s">
        <v>1718</v>
      </c>
      <c r="B643" t="s">
        <v>301</v>
      </c>
      <c r="C643" t="s">
        <v>302</v>
      </c>
      <c r="D643" t="s">
        <v>189</v>
      </c>
      <c r="E643">
        <v>28</v>
      </c>
      <c r="F643" s="16">
        <v>45601</v>
      </c>
      <c r="G643" t="s">
        <v>1863</v>
      </c>
      <c r="H643" s="17">
        <v>0.76249999999999996</v>
      </c>
      <c r="I643">
        <v>2925</v>
      </c>
      <c r="J643">
        <v>2431</v>
      </c>
      <c r="K643">
        <v>50</v>
      </c>
      <c r="L643">
        <v>1</v>
      </c>
      <c r="M643">
        <v>0</v>
      </c>
      <c r="N643">
        <v>0</v>
      </c>
      <c r="O643">
        <v>2</v>
      </c>
      <c r="P643">
        <v>51</v>
      </c>
      <c r="Q643" s="18">
        <v>2.0979020979021001E-2</v>
      </c>
      <c r="R643">
        <v>18</v>
      </c>
    </row>
    <row r="644" spans="1:18" x14ac:dyDescent="0.3">
      <c r="A644" t="s">
        <v>1716</v>
      </c>
      <c r="B644" t="s">
        <v>297</v>
      </c>
      <c r="C644" t="s">
        <v>298</v>
      </c>
      <c r="D644" t="s">
        <v>187</v>
      </c>
      <c r="E644">
        <v>0</v>
      </c>
      <c r="F644" s="16">
        <v>45602</v>
      </c>
      <c r="G644" t="s">
        <v>1862</v>
      </c>
      <c r="H644" s="17">
        <v>0.76249999999999996</v>
      </c>
      <c r="I644">
        <v>8506</v>
      </c>
      <c r="J644">
        <v>6580</v>
      </c>
      <c r="K644">
        <v>337</v>
      </c>
      <c r="L644">
        <v>32</v>
      </c>
      <c r="M644">
        <v>4</v>
      </c>
      <c r="N644">
        <v>25</v>
      </c>
      <c r="O644">
        <v>2</v>
      </c>
      <c r="P644">
        <v>398</v>
      </c>
      <c r="Q644" s="18">
        <v>6.04863221884498E-2</v>
      </c>
      <c r="R644">
        <v>18</v>
      </c>
    </row>
    <row r="645" spans="1:18" x14ac:dyDescent="0.3">
      <c r="A645" t="s">
        <v>1717</v>
      </c>
      <c r="B645" t="s">
        <v>299</v>
      </c>
      <c r="C645" t="s">
        <v>300</v>
      </c>
      <c r="D645" t="s">
        <v>187</v>
      </c>
      <c r="E645">
        <v>0</v>
      </c>
      <c r="F645" s="16">
        <v>45602</v>
      </c>
      <c r="G645" t="s">
        <v>1862</v>
      </c>
      <c r="H645" s="17">
        <v>0.41458333333333336</v>
      </c>
      <c r="I645">
        <v>5132</v>
      </c>
      <c r="J645">
        <v>4332</v>
      </c>
      <c r="K645">
        <v>99</v>
      </c>
      <c r="L645">
        <v>14</v>
      </c>
      <c r="M645">
        <v>0</v>
      </c>
      <c r="N645">
        <v>1</v>
      </c>
      <c r="P645">
        <v>114</v>
      </c>
      <c r="Q645" s="18">
        <v>2.6315789473684199E-2</v>
      </c>
      <c r="R645">
        <v>9</v>
      </c>
    </row>
    <row r="646" spans="1:18" x14ac:dyDescent="0.3">
      <c r="A646" t="s">
        <v>1713</v>
      </c>
      <c r="B646" t="s">
        <v>291</v>
      </c>
      <c r="C646" t="s">
        <v>292</v>
      </c>
      <c r="D646" t="s">
        <v>187</v>
      </c>
      <c r="E646">
        <v>0</v>
      </c>
      <c r="F646" s="16">
        <v>45603</v>
      </c>
      <c r="G646" t="s">
        <v>1861</v>
      </c>
      <c r="H646" s="17">
        <v>0.75</v>
      </c>
      <c r="I646">
        <v>7668</v>
      </c>
      <c r="J646">
        <v>6404</v>
      </c>
      <c r="K646">
        <v>403</v>
      </c>
      <c r="L646">
        <v>46</v>
      </c>
      <c r="M646">
        <v>4</v>
      </c>
      <c r="N646">
        <v>14</v>
      </c>
      <c r="O646">
        <v>16</v>
      </c>
      <c r="P646">
        <v>467</v>
      </c>
      <c r="Q646" s="18">
        <v>7.2923173016864504E-2</v>
      </c>
      <c r="R646">
        <v>18</v>
      </c>
    </row>
    <row r="647" spans="1:18" x14ac:dyDescent="0.3">
      <c r="A647" t="s">
        <v>1714</v>
      </c>
      <c r="B647" t="s">
        <v>293</v>
      </c>
      <c r="C647" t="s">
        <v>294</v>
      </c>
      <c r="D647" t="s">
        <v>187</v>
      </c>
      <c r="E647">
        <v>0</v>
      </c>
      <c r="F647" s="16">
        <v>45603</v>
      </c>
      <c r="G647" t="s">
        <v>1861</v>
      </c>
      <c r="H647" s="17">
        <v>0.43680555555555556</v>
      </c>
      <c r="I647">
        <v>3719</v>
      </c>
      <c r="J647">
        <v>2946</v>
      </c>
      <c r="K647">
        <v>82</v>
      </c>
      <c r="L647">
        <v>7</v>
      </c>
      <c r="M647">
        <v>0</v>
      </c>
      <c r="N647">
        <v>2</v>
      </c>
      <c r="O647">
        <v>1</v>
      </c>
      <c r="P647">
        <v>91</v>
      </c>
      <c r="Q647" s="18">
        <v>3.0889341479972798E-2</v>
      </c>
      <c r="R647">
        <v>10</v>
      </c>
    </row>
    <row r="648" spans="1:18" x14ac:dyDescent="0.3">
      <c r="A648" t="s">
        <v>1715</v>
      </c>
      <c r="B648" t="s">
        <v>295</v>
      </c>
      <c r="C648" t="s">
        <v>296</v>
      </c>
      <c r="D648" t="s">
        <v>187</v>
      </c>
      <c r="E648">
        <v>0</v>
      </c>
      <c r="F648" s="16">
        <v>45603</v>
      </c>
      <c r="G648" t="s">
        <v>1861</v>
      </c>
      <c r="H648" s="17">
        <v>0.34861111111111109</v>
      </c>
      <c r="I648">
        <v>3343</v>
      </c>
      <c r="J648">
        <v>2525</v>
      </c>
      <c r="K648">
        <v>71</v>
      </c>
      <c r="L648">
        <v>19</v>
      </c>
      <c r="M648">
        <v>6</v>
      </c>
      <c r="N648">
        <v>1</v>
      </c>
      <c r="P648">
        <v>97</v>
      </c>
      <c r="Q648" s="18">
        <v>3.8415841584158401E-2</v>
      </c>
      <c r="R648">
        <v>8</v>
      </c>
    </row>
    <row r="649" spans="1:18" x14ac:dyDescent="0.3">
      <c r="A649" t="s">
        <v>1712</v>
      </c>
      <c r="B649" t="s">
        <v>289</v>
      </c>
      <c r="C649" t="s">
        <v>290</v>
      </c>
      <c r="D649" t="s">
        <v>187</v>
      </c>
      <c r="E649">
        <v>0</v>
      </c>
      <c r="F649" s="16">
        <v>45604</v>
      </c>
      <c r="G649" t="s">
        <v>1860</v>
      </c>
      <c r="H649" s="17">
        <v>0.375</v>
      </c>
      <c r="I649">
        <v>8761</v>
      </c>
      <c r="J649">
        <v>6967</v>
      </c>
      <c r="K649">
        <v>492</v>
      </c>
      <c r="L649">
        <v>15</v>
      </c>
      <c r="M649">
        <v>0</v>
      </c>
      <c r="N649">
        <v>2</v>
      </c>
      <c r="P649">
        <v>509</v>
      </c>
      <c r="Q649" s="18">
        <v>7.3058705325104098E-2</v>
      </c>
      <c r="R649">
        <v>9</v>
      </c>
    </row>
    <row r="650" spans="1:18" x14ac:dyDescent="0.3">
      <c r="A650" t="s">
        <v>1710</v>
      </c>
      <c r="B650" t="s">
        <v>285</v>
      </c>
      <c r="C650" t="s">
        <v>286</v>
      </c>
      <c r="D650" t="s">
        <v>189</v>
      </c>
      <c r="E650">
        <v>104</v>
      </c>
      <c r="F650" s="16">
        <v>45605</v>
      </c>
      <c r="G650" t="s">
        <v>1859</v>
      </c>
      <c r="H650" s="17">
        <v>0.80694444444444446</v>
      </c>
      <c r="I650">
        <v>18093</v>
      </c>
      <c r="J650">
        <v>11514</v>
      </c>
      <c r="K650">
        <v>926</v>
      </c>
      <c r="L650">
        <v>137</v>
      </c>
      <c r="M650">
        <v>24</v>
      </c>
      <c r="N650">
        <v>55</v>
      </c>
      <c r="O650">
        <v>33</v>
      </c>
      <c r="P650">
        <v>1142</v>
      </c>
      <c r="Q650" s="18">
        <v>9.9183602570783402E-2</v>
      </c>
      <c r="R650">
        <v>19</v>
      </c>
    </row>
    <row r="651" spans="1:18" x14ac:dyDescent="0.3">
      <c r="A651" t="s">
        <v>1711</v>
      </c>
      <c r="B651" t="s">
        <v>287</v>
      </c>
      <c r="C651" t="s">
        <v>288</v>
      </c>
      <c r="D651" t="s">
        <v>189</v>
      </c>
      <c r="E651">
        <v>60</v>
      </c>
      <c r="F651" s="16">
        <v>45605</v>
      </c>
      <c r="G651" t="s">
        <v>1859</v>
      </c>
      <c r="H651" s="17">
        <v>0.40625</v>
      </c>
      <c r="I651">
        <v>7679</v>
      </c>
      <c r="J651">
        <v>6144</v>
      </c>
      <c r="K651">
        <v>368</v>
      </c>
      <c r="L651">
        <v>103</v>
      </c>
      <c r="M651">
        <v>15</v>
      </c>
      <c r="N651">
        <v>16</v>
      </c>
      <c r="O651">
        <v>26</v>
      </c>
      <c r="P651">
        <v>502</v>
      </c>
      <c r="Q651" s="18">
        <v>8.1705729166666699E-2</v>
      </c>
      <c r="R651">
        <v>9</v>
      </c>
    </row>
    <row r="652" spans="1:18" x14ac:dyDescent="0.3">
      <c r="A652" t="s">
        <v>1708</v>
      </c>
      <c r="B652" t="s">
        <v>281</v>
      </c>
      <c r="C652" t="s">
        <v>282</v>
      </c>
      <c r="D652" t="s">
        <v>188</v>
      </c>
      <c r="E652">
        <v>0</v>
      </c>
      <c r="F652" s="16">
        <v>45607</v>
      </c>
      <c r="G652" t="s">
        <v>1858</v>
      </c>
      <c r="H652" s="17">
        <v>0.76666666666666672</v>
      </c>
      <c r="I652">
        <v>59774</v>
      </c>
      <c r="J652">
        <v>47020</v>
      </c>
      <c r="K652">
        <v>952</v>
      </c>
      <c r="L652">
        <v>541</v>
      </c>
      <c r="M652">
        <v>94</v>
      </c>
      <c r="N652">
        <v>92</v>
      </c>
      <c r="O652">
        <v>20</v>
      </c>
      <c r="P652">
        <v>1679</v>
      </c>
      <c r="Q652" s="18">
        <v>3.57082092726499E-2</v>
      </c>
      <c r="R652">
        <v>18</v>
      </c>
    </row>
    <row r="653" spans="1:18" x14ac:dyDescent="0.3">
      <c r="A653" t="s">
        <v>1709</v>
      </c>
      <c r="B653" t="s">
        <v>283</v>
      </c>
      <c r="C653" t="s">
        <v>284</v>
      </c>
      <c r="D653" t="s">
        <v>189</v>
      </c>
      <c r="E653">
        <v>63</v>
      </c>
      <c r="F653" s="16">
        <v>45607</v>
      </c>
      <c r="G653" t="s">
        <v>1858</v>
      </c>
      <c r="H653" s="17">
        <v>0.34375</v>
      </c>
      <c r="I653">
        <v>11937</v>
      </c>
      <c r="J653">
        <v>8913</v>
      </c>
      <c r="K653">
        <v>514</v>
      </c>
      <c r="L653">
        <v>97</v>
      </c>
      <c r="M653">
        <v>10</v>
      </c>
      <c r="N653">
        <v>28</v>
      </c>
      <c r="O653">
        <v>16</v>
      </c>
      <c r="P653">
        <v>649</v>
      </c>
      <c r="Q653" s="18">
        <v>7.2814989341411396E-2</v>
      </c>
      <c r="R653">
        <v>8</v>
      </c>
    </row>
    <row r="654" spans="1:18" x14ac:dyDescent="0.3">
      <c r="A654" t="s">
        <v>1707</v>
      </c>
      <c r="B654" t="s">
        <v>279</v>
      </c>
      <c r="C654" t="s">
        <v>280</v>
      </c>
      <c r="D654" t="s">
        <v>187</v>
      </c>
      <c r="E654">
        <v>0</v>
      </c>
      <c r="F654" s="16">
        <v>45608</v>
      </c>
      <c r="G654" t="s">
        <v>1863</v>
      </c>
      <c r="H654" s="17">
        <v>0.43263888888888891</v>
      </c>
      <c r="I654">
        <v>6629</v>
      </c>
      <c r="J654">
        <v>5271</v>
      </c>
      <c r="K654">
        <v>426</v>
      </c>
      <c r="L654">
        <v>71</v>
      </c>
      <c r="M654">
        <v>3</v>
      </c>
      <c r="N654">
        <v>13</v>
      </c>
      <c r="O654">
        <v>2</v>
      </c>
      <c r="P654">
        <v>513</v>
      </c>
      <c r="Q654" s="18">
        <v>9.7324985771200898E-2</v>
      </c>
      <c r="R654">
        <v>10</v>
      </c>
    </row>
    <row r="655" spans="1:18" x14ac:dyDescent="0.3">
      <c r="A655" t="s">
        <v>1706</v>
      </c>
      <c r="B655" t="s">
        <v>277</v>
      </c>
      <c r="C655" t="s">
        <v>278</v>
      </c>
      <c r="D655" t="s">
        <v>189</v>
      </c>
      <c r="E655">
        <v>56</v>
      </c>
      <c r="F655" s="16">
        <v>45608</v>
      </c>
      <c r="G655" t="s">
        <v>1863</v>
      </c>
      <c r="H655" s="17">
        <v>0.78611111111111109</v>
      </c>
      <c r="I655">
        <v>2453</v>
      </c>
      <c r="J655">
        <v>1772</v>
      </c>
      <c r="K655">
        <v>96</v>
      </c>
      <c r="L655">
        <v>29</v>
      </c>
      <c r="M655">
        <v>4</v>
      </c>
      <c r="N655">
        <v>7</v>
      </c>
      <c r="O655">
        <v>3</v>
      </c>
      <c r="P655">
        <v>136</v>
      </c>
      <c r="Q655" s="18">
        <v>7.6749435665914204E-2</v>
      </c>
      <c r="R655">
        <v>18</v>
      </c>
    </row>
    <row r="656" spans="1:18" x14ac:dyDescent="0.3">
      <c r="A656" t="s">
        <v>1705</v>
      </c>
      <c r="B656" t="s">
        <v>275</v>
      </c>
      <c r="C656" t="s">
        <v>276</v>
      </c>
      <c r="D656" t="s">
        <v>187</v>
      </c>
      <c r="E656">
        <v>0</v>
      </c>
      <c r="F656" s="16">
        <v>45609</v>
      </c>
      <c r="G656" t="s">
        <v>1862</v>
      </c>
      <c r="H656" s="17">
        <v>0.36458333333333331</v>
      </c>
      <c r="I656">
        <v>5426</v>
      </c>
      <c r="J656">
        <v>4082</v>
      </c>
      <c r="K656">
        <v>104</v>
      </c>
      <c r="L656">
        <v>33</v>
      </c>
      <c r="M656">
        <v>16</v>
      </c>
      <c r="N656">
        <v>4</v>
      </c>
      <c r="P656">
        <v>157</v>
      </c>
      <c r="Q656" s="18">
        <v>3.8461538461538498E-2</v>
      </c>
      <c r="R656">
        <v>8</v>
      </c>
    </row>
    <row r="657" spans="1:18" x14ac:dyDescent="0.3">
      <c r="A657" t="s">
        <v>1704</v>
      </c>
      <c r="B657" t="s">
        <v>273</v>
      </c>
      <c r="C657" t="s">
        <v>274</v>
      </c>
      <c r="D657" t="s">
        <v>187</v>
      </c>
      <c r="E657">
        <v>0</v>
      </c>
      <c r="F657" s="16">
        <v>45609</v>
      </c>
      <c r="G657" t="s">
        <v>1862</v>
      </c>
      <c r="H657" s="17">
        <v>0.81736111111111109</v>
      </c>
      <c r="I657">
        <v>4597</v>
      </c>
      <c r="J657">
        <v>3642</v>
      </c>
      <c r="K657">
        <v>92</v>
      </c>
      <c r="L657">
        <v>7</v>
      </c>
      <c r="M657">
        <v>2</v>
      </c>
      <c r="N657">
        <v>3</v>
      </c>
      <c r="P657">
        <v>104</v>
      </c>
      <c r="Q657" s="18">
        <v>2.8555738605162001E-2</v>
      </c>
      <c r="R657">
        <v>19</v>
      </c>
    </row>
    <row r="658" spans="1:18" x14ac:dyDescent="0.3">
      <c r="A658" t="s">
        <v>1703</v>
      </c>
      <c r="B658" t="s">
        <v>271</v>
      </c>
      <c r="C658" t="s">
        <v>272</v>
      </c>
      <c r="D658" t="s">
        <v>187</v>
      </c>
      <c r="E658">
        <v>0</v>
      </c>
      <c r="F658" s="16">
        <v>45610</v>
      </c>
      <c r="G658" t="s">
        <v>1861</v>
      </c>
      <c r="H658" s="17">
        <v>0.38611111111111113</v>
      </c>
      <c r="I658">
        <v>3634</v>
      </c>
      <c r="J658">
        <v>2967</v>
      </c>
      <c r="K658">
        <v>281</v>
      </c>
      <c r="L658">
        <v>8</v>
      </c>
      <c r="M658">
        <v>4</v>
      </c>
      <c r="N658">
        <v>3</v>
      </c>
      <c r="O658">
        <v>1</v>
      </c>
      <c r="P658">
        <v>296</v>
      </c>
      <c r="Q658" s="18">
        <v>9.9764071452645806E-2</v>
      </c>
      <c r="R658">
        <v>9</v>
      </c>
    </row>
    <row r="659" spans="1:18" x14ac:dyDescent="0.3">
      <c r="A659" t="s">
        <v>1702</v>
      </c>
      <c r="B659" t="s">
        <v>269</v>
      </c>
      <c r="C659" t="s">
        <v>270</v>
      </c>
      <c r="D659" t="s">
        <v>187</v>
      </c>
      <c r="E659">
        <v>0</v>
      </c>
      <c r="F659" s="16">
        <v>45612</v>
      </c>
      <c r="G659" t="s">
        <v>1859</v>
      </c>
      <c r="H659" s="17">
        <v>0.76388888888888884</v>
      </c>
      <c r="I659">
        <v>5713</v>
      </c>
      <c r="J659">
        <v>4541</v>
      </c>
      <c r="K659">
        <v>213</v>
      </c>
      <c r="L659">
        <v>9</v>
      </c>
      <c r="M659">
        <v>2</v>
      </c>
      <c r="N659">
        <v>5</v>
      </c>
      <c r="P659">
        <v>229</v>
      </c>
      <c r="Q659" s="18">
        <v>5.0429420832415799E-2</v>
      </c>
      <c r="R659">
        <v>18</v>
      </c>
    </row>
    <row r="660" spans="1:18" x14ac:dyDescent="0.3">
      <c r="A660" t="s">
        <v>1701</v>
      </c>
      <c r="B660" t="s">
        <v>267</v>
      </c>
      <c r="C660" t="s">
        <v>268</v>
      </c>
      <c r="D660" t="s">
        <v>187</v>
      </c>
      <c r="E660">
        <v>0</v>
      </c>
      <c r="F660" s="16">
        <v>45613</v>
      </c>
      <c r="G660" t="s">
        <v>1864</v>
      </c>
      <c r="H660" s="17">
        <v>0.78125</v>
      </c>
      <c r="I660">
        <v>4120</v>
      </c>
      <c r="J660">
        <v>3197</v>
      </c>
      <c r="K660">
        <v>108</v>
      </c>
      <c r="L660">
        <v>6</v>
      </c>
      <c r="M660">
        <v>0</v>
      </c>
      <c r="N660">
        <v>1</v>
      </c>
      <c r="P660">
        <v>115</v>
      </c>
      <c r="Q660" s="18">
        <v>3.5971223021582698E-2</v>
      </c>
      <c r="R660">
        <v>18</v>
      </c>
    </row>
    <row r="661" spans="1:18" x14ac:dyDescent="0.3">
      <c r="A661" t="s">
        <v>1700</v>
      </c>
      <c r="B661" t="s">
        <v>265</v>
      </c>
      <c r="C661" t="s">
        <v>266</v>
      </c>
      <c r="D661" t="s">
        <v>187</v>
      </c>
      <c r="E661">
        <v>0</v>
      </c>
      <c r="F661" s="16">
        <v>45614</v>
      </c>
      <c r="G661" t="s">
        <v>1858</v>
      </c>
      <c r="H661" s="17">
        <v>0.77152777777777781</v>
      </c>
      <c r="I661">
        <v>8202</v>
      </c>
      <c r="J661">
        <v>6053</v>
      </c>
      <c r="K661">
        <v>369</v>
      </c>
      <c r="L661">
        <v>102</v>
      </c>
      <c r="M661">
        <v>1</v>
      </c>
      <c r="N661">
        <v>24</v>
      </c>
      <c r="O661">
        <v>4</v>
      </c>
      <c r="P661">
        <v>496</v>
      </c>
      <c r="Q661" s="18">
        <v>8.19428382620188E-2</v>
      </c>
      <c r="R661">
        <v>18</v>
      </c>
    </row>
    <row r="662" spans="1:18" x14ac:dyDescent="0.3">
      <c r="A662" t="s">
        <v>1699</v>
      </c>
      <c r="B662" t="s">
        <v>263</v>
      </c>
      <c r="C662" t="s">
        <v>264</v>
      </c>
      <c r="D662" t="s">
        <v>187</v>
      </c>
      <c r="E662">
        <v>0</v>
      </c>
      <c r="F662" s="16">
        <v>45615</v>
      </c>
      <c r="G662" t="s">
        <v>1863</v>
      </c>
      <c r="H662" s="17">
        <v>0.33333333333333331</v>
      </c>
      <c r="I662">
        <v>4511</v>
      </c>
      <c r="J662">
        <v>3397</v>
      </c>
      <c r="K662">
        <v>196</v>
      </c>
      <c r="L662">
        <v>16</v>
      </c>
      <c r="M662">
        <v>1</v>
      </c>
      <c r="N662">
        <v>2</v>
      </c>
      <c r="P662">
        <v>215</v>
      </c>
      <c r="Q662" s="18">
        <v>6.3291139240506306E-2</v>
      </c>
      <c r="R662">
        <v>8</v>
      </c>
    </row>
    <row r="663" spans="1:18" x14ac:dyDescent="0.3">
      <c r="A663" t="s">
        <v>1698</v>
      </c>
      <c r="B663" t="s">
        <v>261</v>
      </c>
      <c r="C663" t="s">
        <v>262</v>
      </c>
      <c r="D663" t="s">
        <v>187</v>
      </c>
      <c r="E663">
        <v>0</v>
      </c>
      <c r="F663" s="16">
        <v>45616</v>
      </c>
      <c r="G663" t="s">
        <v>1862</v>
      </c>
      <c r="H663" s="17">
        <v>0.80625000000000002</v>
      </c>
      <c r="I663">
        <v>8526</v>
      </c>
      <c r="J663">
        <v>6637</v>
      </c>
      <c r="K663">
        <v>161</v>
      </c>
      <c r="L663">
        <v>17</v>
      </c>
      <c r="M663">
        <v>10</v>
      </c>
      <c r="N663">
        <v>3</v>
      </c>
      <c r="O663">
        <v>1</v>
      </c>
      <c r="P663">
        <v>191</v>
      </c>
      <c r="Q663" s="18">
        <v>2.87780623775802E-2</v>
      </c>
      <c r="R663">
        <v>19</v>
      </c>
    </row>
    <row r="664" spans="1:18" x14ac:dyDescent="0.3">
      <c r="A664" t="s">
        <v>1696</v>
      </c>
      <c r="B664" t="s">
        <v>258</v>
      </c>
      <c r="C664" t="s">
        <v>259</v>
      </c>
      <c r="D664" t="s">
        <v>187</v>
      </c>
      <c r="E664">
        <v>0</v>
      </c>
      <c r="F664" s="16">
        <v>45617</v>
      </c>
      <c r="G664" t="s">
        <v>1861</v>
      </c>
      <c r="H664" s="17">
        <v>0.53125</v>
      </c>
      <c r="I664">
        <v>7948</v>
      </c>
      <c r="J664">
        <v>6522</v>
      </c>
      <c r="K664">
        <v>610</v>
      </c>
      <c r="L664">
        <v>40</v>
      </c>
      <c r="M664">
        <v>4</v>
      </c>
      <c r="N664">
        <v>9</v>
      </c>
      <c r="O664">
        <v>4</v>
      </c>
      <c r="P664">
        <v>663</v>
      </c>
      <c r="Q664" s="18">
        <v>0.101655933762649</v>
      </c>
      <c r="R664">
        <v>12</v>
      </c>
    </row>
    <row r="665" spans="1:18" x14ac:dyDescent="0.3">
      <c r="A665" t="s">
        <v>1697</v>
      </c>
      <c r="C665" t="s">
        <v>260</v>
      </c>
      <c r="D665" t="s">
        <v>188</v>
      </c>
      <c r="E665">
        <v>0</v>
      </c>
      <c r="F665" s="16">
        <v>45617</v>
      </c>
      <c r="G665" t="s">
        <v>1861</v>
      </c>
      <c r="H665" s="17">
        <v>0.37777777777777777</v>
      </c>
      <c r="I665">
        <v>2252</v>
      </c>
      <c r="J665">
        <v>1355</v>
      </c>
      <c r="K665">
        <v>68</v>
      </c>
      <c r="L665">
        <v>5</v>
      </c>
      <c r="M665">
        <v>0</v>
      </c>
      <c r="N665">
        <v>0</v>
      </c>
      <c r="P665">
        <v>73</v>
      </c>
      <c r="Q665" s="18">
        <v>5.3874538745387397E-2</v>
      </c>
      <c r="R665">
        <v>9</v>
      </c>
    </row>
    <row r="666" spans="1:18" x14ac:dyDescent="0.3">
      <c r="A666" t="s">
        <v>1695</v>
      </c>
      <c r="B666" t="s">
        <v>256</v>
      </c>
      <c r="C666" t="s">
        <v>257</v>
      </c>
      <c r="D666" t="s">
        <v>189</v>
      </c>
      <c r="E666">
        <v>87</v>
      </c>
      <c r="F666" s="16">
        <v>45620</v>
      </c>
      <c r="G666" t="s">
        <v>1864</v>
      </c>
      <c r="H666" s="17">
        <v>0.8305555555555556</v>
      </c>
      <c r="I666">
        <v>4628</v>
      </c>
      <c r="J666">
        <v>3795</v>
      </c>
      <c r="K666">
        <v>198</v>
      </c>
      <c r="L666">
        <v>17</v>
      </c>
      <c r="M666">
        <v>0</v>
      </c>
      <c r="N666">
        <v>6</v>
      </c>
      <c r="O666">
        <v>16</v>
      </c>
      <c r="P666">
        <v>221</v>
      </c>
      <c r="Q666" s="18">
        <v>5.8234519104084302E-2</v>
      </c>
      <c r="R666">
        <v>19</v>
      </c>
    </row>
    <row r="667" spans="1:18" x14ac:dyDescent="0.3">
      <c r="A667" t="s">
        <v>1693</v>
      </c>
      <c r="B667" t="s">
        <v>252</v>
      </c>
      <c r="C667" t="s">
        <v>253</v>
      </c>
      <c r="D667" t="s">
        <v>187</v>
      </c>
      <c r="E667">
        <v>0</v>
      </c>
      <c r="F667" s="16">
        <v>45621</v>
      </c>
      <c r="G667" t="s">
        <v>1858</v>
      </c>
      <c r="H667" s="17">
        <v>0.7729166666666667</v>
      </c>
      <c r="I667">
        <v>4612</v>
      </c>
      <c r="J667">
        <v>3381</v>
      </c>
      <c r="K667">
        <v>168</v>
      </c>
      <c r="L667">
        <v>32</v>
      </c>
      <c r="M667">
        <v>0</v>
      </c>
      <c r="N667">
        <v>14</v>
      </c>
      <c r="O667">
        <v>2</v>
      </c>
      <c r="P667">
        <v>214</v>
      </c>
      <c r="Q667" s="18">
        <v>6.3294883170659594E-2</v>
      </c>
      <c r="R667">
        <v>18</v>
      </c>
    </row>
    <row r="668" spans="1:18" x14ac:dyDescent="0.3">
      <c r="A668" t="s">
        <v>1694</v>
      </c>
      <c r="B668" t="s">
        <v>254</v>
      </c>
      <c r="C668" t="s">
        <v>255</v>
      </c>
      <c r="D668" t="s">
        <v>188</v>
      </c>
      <c r="E668">
        <v>0</v>
      </c>
      <c r="F668" s="16">
        <v>45621</v>
      </c>
      <c r="G668" t="s">
        <v>1858</v>
      </c>
      <c r="H668" s="17">
        <v>0.42499999999999999</v>
      </c>
      <c r="I668">
        <v>3660</v>
      </c>
      <c r="J668">
        <v>1791</v>
      </c>
      <c r="K668">
        <v>82</v>
      </c>
      <c r="L668">
        <v>20</v>
      </c>
      <c r="M668">
        <v>0</v>
      </c>
      <c r="N668">
        <v>4</v>
      </c>
      <c r="P668">
        <v>106</v>
      </c>
      <c r="Q668" s="18">
        <v>5.9184812953657198E-2</v>
      </c>
      <c r="R668">
        <v>10</v>
      </c>
    </row>
    <row r="669" spans="1:18" x14ac:dyDescent="0.3">
      <c r="A669" t="s">
        <v>1692</v>
      </c>
      <c r="B669" t="s">
        <v>250</v>
      </c>
      <c r="C669" t="s">
        <v>251</v>
      </c>
      <c r="D669" t="s">
        <v>187</v>
      </c>
      <c r="E669">
        <v>0</v>
      </c>
      <c r="F669" s="16">
        <v>45622</v>
      </c>
      <c r="G669" t="s">
        <v>1863</v>
      </c>
      <c r="H669" s="17">
        <v>0.44861111111111113</v>
      </c>
      <c r="I669">
        <v>8055</v>
      </c>
      <c r="J669">
        <v>6386</v>
      </c>
      <c r="K669">
        <v>199</v>
      </c>
      <c r="L669">
        <v>52</v>
      </c>
      <c r="M669">
        <v>14</v>
      </c>
      <c r="N669">
        <v>11</v>
      </c>
      <c r="P669">
        <v>276</v>
      </c>
      <c r="Q669" s="18">
        <v>4.3219542749765097E-2</v>
      </c>
      <c r="R669">
        <v>10</v>
      </c>
    </row>
    <row r="670" spans="1:18" x14ac:dyDescent="0.3">
      <c r="A670" t="s">
        <v>1691</v>
      </c>
      <c r="B670" t="s">
        <v>248</v>
      </c>
      <c r="C670" t="s">
        <v>249</v>
      </c>
      <c r="D670" t="s">
        <v>187</v>
      </c>
      <c r="E670">
        <v>0</v>
      </c>
      <c r="F670" s="16">
        <v>45623</v>
      </c>
      <c r="G670" t="s">
        <v>1862</v>
      </c>
      <c r="H670" s="17">
        <v>0.77916666666666667</v>
      </c>
      <c r="I670">
        <v>8706</v>
      </c>
      <c r="J670">
        <v>6776</v>
      </c>
      <c r="K670">
        <v>624</v>
      </c>
      <c r="L670">
        <v>39</v>
      </c>
      <c r="M670">
        <v>3</v>
      </c>
      <c r="N670">
        <v>25</v>
      </c>
      <c r="O670">
        <v>2</v>
      </c>
      <c r="P670">
        <v>691</v>
      </c>
      <c r="Q670" s="18">
        <v>0.101977567886659</v>
      </c>
      <c r="R670">
        <v>18</v>
      </c>
    </row>
    <row r="671" spans="1:18" x14ac:dyDescent="0.3">
      <c r="A671" t="s">
        <v>1690</v>
      </c>
      <c r="B671" t="s">
        <v>246</v>
      </c>
      <c r="C671" t="s">
        <v>247</v>
      </c>
      <c r="D671" t="s">
        <v>187</v>
      </c>
      <c r="E671">
        <v>0</v>
      </c>
      <c r="F671" s="16">
        <v>45624</v>
      </c>
      <c r="G671" t="s">
        <v>1861</v>
      </c>
      <c r="H671" s="17">
        <v>0.35833333333333334</v>
      </c>
      <c r="I671">
        <v>5127</v>
      </c>
      <c r="J671">
        <v>3854</v>
      </c>
      <c r="K671">
        <v>269</v>
      </c>
      <c r="L671">
        <v>8</v>
      </c>
      <c r="M671">
        <v>2</v>
      </c>
      <c r="N671">
        <v>5</v>
      </c>
      <c r="P671">
        <v>284</v>
      </c>
      <c r="Q671" s="18">
        <v>7.3689673066943406E-2</v>
      </c>
      <c r="R671">
        <v>8</v>
      </c>
    </row>
    <row r="672" spans="1:18" x14ac:dyDescent="0.3">
      <c r="A672" t="s">
        <v>1689</v>
      </c>
      <c r="B672" t="s">
        <v>244</v>
      </c>
      <c r="C672" t="s">
        <v>245</v>
      </c>
      <c r="D672" t="s">
        <v>187</v>
      </c>
      <c r="E672">
        <v>0</v>
      </c>
      <c r="F672" s="16">
        <v>45625</v>
      </c>
      <c r="G672" t="s">
        <v>1860</v>
      </c>
      <c r="H672" s="17">
        <v>0.3923611111111111</v>
      </c>
      <c r="I672">
        <v>4030</v>
      </c>
      <c r="J672">
        <v>3054</v>
      </c>
      <c r="K672">
        <v>67</v>
      </c>
      <c r="L672">
        <v>3</v>
      </c>
      <c r="M672">
        <v>1</v>
      </c>
      <c r="N672">
        <v>5</v>
      </c>
      <c r="O672">
        <v>1</v>
      </c>
      <c r="P672">
        <v>76</v>
      </c>
      <c r="Q672" s="18">
        <v>2.48853962017027E-2</v>
      </c>
      <c r="R672">
        <v>9</v>
      </c>
    </row>
    <row r="673" spans="1:18" x14ac:dyDescent="0.3">
      <c r="A673" t="s">
        <v>1688</v>
      </c>
      <c r="B673" t="s">
        <v>242</v>
      </c>
      <c r="C673" t="s">
        <v>243</v>
      </c>
      <c r="D673" t="s">
        <v>187</v>
      </c>
      <c r="E673">
        <v>0</v>
      </c>
      <c r="F673" s="16">
        <v>45626</v>
      </c>
      <c r="G673" t="s">
        <v>1859</v>
      </c>
      <c r="H673" s="17">
        <v>0.4375</v>
      </c>
      <c r="I673">
        <v>8104</v>
      </c>
      <c r="J673">
        <v>5885</v>
      </c>
      <c r="K673">
        <v>291</v>
      </c>
      <c r="L673">
        <v>25</v>
      </c>
      <c r="M673">
        <v>7</v>
      </c>
      <c r="N673">
        <v>20</v>
      </c>
      <c r="O673">
        <v>2</v>
      </c>
      <c r="P673">
        <v>343</v>
      </c>
      <c r="Q673" s="18">
        <v>5.8283772302463899E-2</v>
      </c>
      <c r="R673">
        <v>10</v>
      </c>
    </row>
    <row r="674" spans="1:18" x14ac:dyDescent="0.3">
      <c r="A674" t="s">
        <v>1687</v>
      </c>
      <c r="B674" t="s">
        <v>240</v>
      </c>
      <c r="C674" t="s">
        <v>241</v>
      </c>
      <c r="D674" t="s">
        <v>187</v>
      </c>
      <c r="E674">
        <v>0</v>
      </c>
      <c r="F674" s="16">
        <v>45628</v>
      </c>
      <c r="G674" t="s">
        <v>1858</v>
      </c>
      <c r="H674" s="17">
        <v>0.50902777777777775</v>
      </c>
      <c r="I674">
        <v>2556</v>
      </c>
      <c r="J674">
        <v>2025</v>
      </c>
      <c r="K674">
        <v>44</v>
      </c>
      <c r="L674">
        <v>5</v>
      </c>
      <c r="M674">
        <v>2</v>
      </c>
      <c r="N674">
        <v>1</v>
      </c>
      <c r="P674">
        <v>52</v>
      </c>
      <c r="Q674" s="18">
        <v>2.5679012345679E-2</v>
      </c>
      <c r="R674">
        <v>12</v>
      </c>
    </row>
    <row r="675" spans="1:18" x14ac:dyDescent="0.3">
      <c r="A675" t="s">
        <v>1686</v>
      </c>
      <c r="B675" t="s">
        <v>238</v>
      </c>
      <c r="C675" t="s">
        <v>239</v>
      </c>
      <c r="D675" t="s">
        <v>187</v>
      </c>
      <c r="E675">
        <v>0</v>
      </c>
      <c r="F675" s="16">
        <v>45629</v>
      </c>
      <c r="G675" t="s">
        <v>1863</v>
      </c>
      <c r="H675" s="17">
        <v>0.77361111111111114</v>
      </c>
      <c r="I675">
        <v>3241</v>
      </c>
      <c r="J675">
        <v>2322</v>
      </c>
      <c r="K675">
        <v>72</v>
      </c>
      <c r="L675">
        <v>2</v>
      </c>
      <c r="M675">
        <v>0</v>
      </c>
      <c r="N675">
        <v>5</v>
      </c>
      <c r="O675">
        <v>2</v>
      </c>
      <c r="P675">
        <v>79</v>
      </c>
      <c r="Q675" s="18">
        <v>3.40223944875108E-2</v>
      </c>
      <c r="R675">
        <v>18</v>
      </c>
    </row>
    <row r="676" spans="1:18" x14ac:dyDescent="0.3">
      <c r="A676" t="s">
        <v>1685</v>
      </c>
      <c r="B676" t="s">
        <v>236</v>
      </c>
      <c r="C676" t="s">
        <v>237</v>
      </c>
      <c r="D676" t="s">
        <v>187</v>
      </c>
      <c r="E676">
        <v>0</v>
      </c>
      <c r="F676" s="16">
        <v>45630</v>
      </c>
      <c r="G676" t="s">
        <v>1862</v>
      </c>
      <c r="H676" s="17">
        <v>0.40555555555555556</v>
      </c>
      <c r="I676">
        <v>15752</v>
      </c>
      <c r="J676">
        <v>12120</v>
      </c>
      <c r="K676">
        <v>869</v>
      </c>
      <c r="L676">
        <v>67</v>
      </c>
      <c r="M676">
        <v>46</v>
      </c>
      <c r="N676">
        <v>17</v>
      </c>
      <c r="O676">
        <v>1</v>
      </c>
      <c r="P676">
        <v>999</v>
      </c>
      <c r="Q676" s="18">
        <v>8.2425742574257402E-2</v>
      </c>
      <c r="R676">
        <v>9</v>
      </c>
    </row>
    <row r="677" spans="1:18" x14ac:dyDescent="0.3">
      <c r="A677" t="s">
        <v>1684</v>
      </c>
      <c r="B677" t="s">
        <v>234</v>
      </c>
      <c r="C677" t="s">
        <v>235</v>
      </c>
      <c r="D677" t="s">
        <v>187</v>
      </c>
      <c r="E677">
        <v>0</v>
      </c>
      <c r="F677" s="16">
        <v>45630</v>
      </c>
      <c r="G677" t="s">
        <v>1862</v>
      </c>
      <c r="H677" s="17">
        <v>0.79652777777777772</v>
      </c>
      <c r="I677">
        <v>6757</v>
      </c>
      <c r="J677">
        <v>5132</v>
      </c>
      <c r="K677">
        <v>183</v>
      </c>
      <c r="L677">
        <v>94</v>
      </c>
      <c r="M677">
        <v>17</v>
      </c>
      <c r="N677">
        <v>9</v>
      </c>
      <c r="O677">
        <v>1</v>
      </c>
      <c r="P677">
        <v>303</v>
      </c>
      <c r="Q677" s="18">
        <v>5.9041309431020997E-2</v>
      </c>
      <c r="R677">
        <v>19</v>
      </c>
    </row>
    <row r="678" spans="1:18" x14ac:dyDescent="0.3">
      <c r="A678" t="s">
        <v>1683</v>
      </c>
      <c r="B678" t="s">
        <v>232</v>
      </c>
      <c r="C678" t="s">
        <v>233</v>
      </c>
      <c r="D678" t="s">
        <v>187</v>
      </c>
      <c r="E678">
        <v>0</v>
      </c>
      <c r="F678" s="16">
        <v>45631</v>
      </c>
      <c r="G678" t="s">
        <v>1861</v>
      </c>
      <c r="H678" s="17">
        <v>0.46666666666666667</v>
      </c>
      <c r="I678">
        <v>46495</v>
      </c>
      <c r="J678">
        <v>36540</v>
      </c>
      <c r="K678">
        <v>813</v>
      </c>
      <c r="L678">
        <v>371</v>
      </c>
      <c r="M678">
        <v>50</v>
      </c>
      <c r="N678">
        <v>49</v>
      </c>
      <c r="O678">
        <v>11</v>
      </c>
      <c r="P678">
        <v>1283</v>
      </c>
      <c r="Q678" s="18">
        <v>3.5112205801861002E-2</v>
      </c>
      <c r="R678">
        <v>11</v>
      </c>
    </row>
    <row r="679" spans="1:18" x14ac:dyDescent="0.3">
      <c r="A679" t="s">
        <v>1682</v>
      </c>
      <c r="B679" t="s">
        <v>230</v>
      </c>
      <c r="C679" t="s">
        <v>231</v>
      </c>
      <c r="D679" t="s">
        <v>187</v>
      </c>
      <c r="E679">
        <v>0</v>
      </c>
      <c r="F679" s="16">
        <v>45631</v>
      </c>
      <c r="G679" t="s">
        <v>1861</v>
      </c>
      <c r="H679" s="17">
        <v>0.79583333333333328</v>
      </c>
      <c r="I679">
        <v>6801</v>
      </c>
      <c r="J679">
        <v>5136</v>
      </c>
      <c r="K679">
        <v>377</v>
      </c>
      <c r="L679">
        <v>11</v>
      </c>
      <c r="M679">
        <v>1</v>
      </c>
      <c r="N679">
        <v>6</v>
      </c>
      <c r="P679">
        <v>395</v>
      </c>
      <c r="Q679" s="18">
        <v>7.6908099688473494E-2</v>
      </c>
      <c r="R679">
        <v>19</v>
      </c>
    </row>
    <row r="680" spans="1:18" x14ac:dyDescent="0.3">
      <c r="A680" t="s">
        <v>1681</v>
      </c>
      <c r="B680" t="s">
        <v>228</v>
      </c>
      <c r="C680" t="s">
        <v>229</v>
      </c>
      <c r="D680" t="s">
        <v>187</v>
      </c>
      <c r="E680">
        <v>0</v>
      </c>
      <c r="F680" s="16">
        <v>45632</v>
      </c>
      <c r="G680" t="s">
        <v>1860</v>
      </c>
      <c r="H680" s="17">
        <v>0.33750000000000002</v>
      </c>
      <c r="I680">
        <v>6579</v>
      </c>
      <c r="J680">
        <v>5185</v>
      </c>
      <c r="K680">
        <v>280</v>
      </c>
      <c r="L680">
        <v>94</v>
      </c>
      <c r="M680">
        <v>4</v>
      </c>
      <c r="N680">
        <v>12</v>
      </c>
      <c r="O680">
        <v>12</v>
      </c>
      <c r="P680">
        <v>390</v>
      </c>
      <c r="Q680" s="18">
        <v>7.5216972034715501E-2</v>
      </c>
      <c r="R680">
        <v>8</v>
      </c>
    </row>
    <row r="681" spans="1:18" x14ac:dyDescent="0.3">
      <c r="A681" t="s">
        <v>1680</v>
      </c>
      <c r="B681" t="s">
        <v>226</v>
      </c>
      <c r="C681" t="s">
        <v>227</v>
      </c>
      <c r="D681" t="s">
        <v>187</v>
      </c>
      <c r="E681">
        <v>0</v>
      </c>
      <c r="F681" s="16">
        <v>45632</v>
      </c>
      <c r="G681" t="s">
        <v>1860</v>
      </c>
      <c r="H681" s="17">
        <v>0.81180555555555556</v>
      </c>
      <c r="I681">
        <v>4105</v>
      </c>
      <c r="J681">
        <v>3216</v>
      </c>
      <c r="K681">
        <v>48</v>
      </c>
      <c r="L681">
        <v>9</v>
      </c>
      <c r="M681">
        <v>0</v>
      </c>
      <c r="N681">
        <v>0</v>
      </c>
      <c r="P681">
        <v>57</v>
      </c>
      <c r="Q681" s="18">
        <v>1.77238805970149E-2</v>
      </c>
      <c r="R681">
        <v>19</v>
      </c>
    </row>
    <row r="682" spans="1:18" x14ac:dyDescent="0.3">
      <c r="A682" t="s">
        <v>1679</v>
      </c>
      <c r="B682" t="s">
        <v>224</v>
      </c>
      <c r="C682" t="s">
        <v>225</v>
      </c>
      <c r="D682" t="s">
        <v>187</v>
      </c>
      <c r="E682">
        <v>0</v>
      </c>
      <c r="F682" s="16">
        <v>45635</v>
      </c>
      <c r="G682" t="s">
        <v>1858</v>
      </c>
      <c r="H682" s="17">
        <v>0.42222222222222222</v>
      </c>
      <c r="I682">
        <v>10808</v>
      </c>
      <c r="J682">
        <v>8378</v>
      </c>
      <c r="K682">
        <v>361</v>
      </c>
      <c r="L682">
        <v>69</v>
      </c>
      <c r="M682">
        <v>17</v>
      </c>
      <c r="N682">
        <v>32</v>
      </c>
      <c r="O682">
        <v>1</v>
      </c>
      <c r="P682">
        <v>479</v>
      </c>
      <c r="Q682" s="18">
        <v>5.71735497732156E-2</v>
      </c>
      <c r="R682">
        <v>10</v>
      </c>
    </row>
    <row r="683" spans="1:18" x14ac:dyDescent="0.3">
      <c r="A683" t="s">
        <v>1678</v>
      </c>
      <c r="B683" t="s">
        <v>222</v>
      </c>
      <c r="C683" t="s">
        <v>223</v>
      </c>
      <c r="D683" t="s">
        <v>187</v>
      </c>
      <c r="E683">
        <v>0</v>
      </c>
      <c r="F683" s="16">
        <v>45636</v>
      </c>
      <c r="G683" t="s">
        <v>1863</v>
      </c>
      <c r="H683" s="17">
        <v>0.75624999999999998</v>
      </c>
      <c r="I683">
        <v>4122</v>
      </c>
      <c r="J683">
        <v>3054</v>
      </c>
      <c r="K683">
        <v>54</v>
      </c>
      <c r="L683">
        <v>6</v>
      </c>
      <c r="M683">
        <v>6</v>
      </c>
      <c r="N683">
        <v>1</v>
      </c>
      <c r="P683">
        <v>67</v>
      </c>
      <c r="Q683" s="18">
        <v>2.1938441388343201E-2</v>
      </c>
      <c r="R683">
        <v>18</v>
      </c>
    </row>
    <row r="684" spans="1:18" x14ac:dyDescent="0.3">
      <c r="A684" t="s">
        <v>1676</v>
      </c>
      <c r="B684" t="s">
        <v>218</v>
      </c>
      <c r="C684" t="s">
        <v>219</v>
      </c>
      <c r="D684" t="s">
        <v>188</v>
      </c>
      <c r="E684">
        <v>0</v>
      </c>
      <c r="F684" s="16">
        <v>45637</v>
      </c>
      <c r="G684" t="s">
        <v>1862</v>
      </c>
      <c r="H684" s="17">
        <v>0.77152777777777781</v>
      </c>
      <c r="I684">
        <v>8143</v>
      </c>
      <c r="J684">
        <v>5003</v>
      </c>
      <c r="K684">
        <v>289</v>
      </c>
      <c r="L684">
        <v>29</v>
      </c>
      <c r="M684">
        <v>23</v>
      </c>
      <c r="N684">
        <v>24</v>
      </c>
      <c r="O684">
        <v>2</v>
      </c>
      <c r="P684">
        <v>365</v>
      </c>
      <c r="Q684" s="18">
        <v>7.2956226264241503E-2</v>
      </c>
      <c r="R684">
        <v>18</v>
      </c>
    </row>
    <row r="685" spans="1:18" x14ac:dyDescent="0.3">
      <c r="A685" t="s">
        <v>1677</v>
      </c>
      <c r="B685" t="s">
        <v>220</v>
      </c>
      <c r="C685" t="s">
        <v>221</v>
      </c>
      <c r="D685" t="s">
        <v>187</v>
      </c>
      <c r="E685">
        <v>0</v>
      </c>
      <c r="F685" s="16">
        <v>45637</v>
      </c>
      <c r="G685" t="s">
        <v>1862</v>
      </c>
      <c r="H685" s="17">
        <v>0.44305555555555554</v>
      </c>
      <c r="I685">
        <v>3783</v>
      </c>
      <c r="J685">
        <v>3028</v>
      </c>
      <c r="K685">
        <v>99</v>
      </c>
      <c r="L685">
        <v>28</v>
      </c>
      <c r="M685">
        <v>6</v>
      </c>
      <c r="N685">
        <v>6</v>
      </c>
      <c r="P685">
        <v>139</v>
      </c>
      <c r="Q685" s="18">
        <v>4.5904887714663098E-2</v>
      </c>
      <c r="R685">
        <v>10</v>
      </c>
    </row>
    <row r="686" spans="1:18" x14ac:dyDescent="0.3">
      <c r="A686" t="s">
        <v>1674</v>
      </c>
      <c r="B686" t="s">
        <v>214</v>
      </c>
      <c r="C686" t="s">
        <v>215</v>
      </c>
      <c r="D686" t="s">
        <v>187</v>
      </c>
      <c r="E686">
        <v>0</v>
      </c>
      <c r="F686" s="16">
        <v>45638</v>
      </c>
      <c r="G686" t="s">
        <v>1861</v>
      </c>
      <c r="H686" s="17">
        <v>0.78402777777777777</v>
      </c>
      <c r="I686">
        <v>5415</v>
      </c>
      <c r="J686">
        <v>4120</v>
      </c>
      <c r="K686">
        <v>195</v>
      </c>
      <c r="L686">
        <v>14</v>
      </c>
      <c r="M686">
        <v>4</v>
      </c>
      <c r="N686">
        <v>4</v>
      </c>
      <c r="P686">
        <v>217</v>
      </c>
      <c r="Q686" s="18">
        <v>5.26699029126214E-2</v>
      </c>
      <c r="R686">
        <v>18</v>
      </c>
    </row>
    <row r="687" spans="1:18" x14ac:dyDescent="0.3">
      <c r="A687" t="s">
        <v>1675</v>
      </c>
      <c r="B687" t="s">
        <v>216</v>
      </c>
      <c r="C687" t="s">
        <v>217</v>
      </c>
      <c r="D687" t="s">
        <v>188</v>
      </c>
      <c r="E687">
        <v>0</v>
      </c>
      <c r="F687" s="16">
        <v>45638</v>
      </c>
      <c r="G687" t="s">
        <v>1861</v>
      </c>
      <c r="H687" s="17">
        <v>0.33333333333333331</v>
      </c>
      <c r="I687">
        <v>5038</v>
      </c>
      <c r="J687">
        <v>3466</v>
      </c>
      <c r="K687">
        <v>146</v>
      </c>
      <c r="L687">
        <v>47</v>
      </c>
      <c r="M687">
        <v>4</v>
      </c>
      <c r="N687">
        <v>28</v>
      </c>
      <c r="O687">
        <v>6</v>
      </c>
      <c r="P687">
        <v>225</v>
      </c>
      <c r="Q687" s="18">
        <v>6.4916330063473804E-2</v>
      </c>
      <c r="R687">
        <v>8</v>
      </c>
    </row>
    <row r="688" spans="1:18" x14ac:dyDescent="0.3">
      <c r="A688" t="s">
        <v>1673</v>
      </c>
      <c r="B688" t="s">
        <v>212</v>
      </c>
      <c r="C688" t="s">
        <v>213</v>
      </c>
      <c r="D688" t="s">
        <v>187</v>
      </c>
      <c r="E688">
        <v>0</v>
      </c>
      <c r="F688" s="16">
        <v>45639</v>
      </c>
      <c r="G688" t="s">
        <v>1860</v>
      </c>
      <c r="H688" s="17">
        <v>0.40694444444444444</v>
      </c>
      <c r="I688">
        <v>6946</v>
      </c>
      <c r="J688">
        <v>5891</v>
      </c>
      <c r="K688">
        <v>358</v>
      </c>
      <c r="L688">
        <v>93</v>
      </c>
      <c r="M688">
        <v>8</v>
      </c>
      <c r="N688">
        <v>48</v>
      </c>
      <c r="O688">
        <v>35</v>
      </c>
      <c r="P688">
        <v>507</v>
      </c>
      <c r="Q688" s="18">
        <v>8.6063486674588394E-2</v>
      </c>
      <c r="R688">
        <v>9</v>
      </c>
    </row>
    <row r="689" spans="1:18" x14ac:dyDescent="0.3">
      <c r="A689" t="s">
        <v>1672</v>
      </c>
      <c r="B689" t="s">
        <v>210</v>
      </c>
      <c r="C689" t="s">
        <v>211</v>
      </c>
      <c r="D689" t="s">
        <v>187</v>
      </c>
      <c r="E689">
        <v>0</v>
      </c>
      <c r="F689" s="16">
        <v>45639</v>
      </c>
      <c r="G689" t="s">
        <v>1860</v>
      </c>
      <c r="H689" s="17">
        <v>0.48680555555555555</v>
      </c>
      <c r="I689">
        <v>2498</v>
      </c>
      <c r="J689">
        <v>1941</v>
      </c>
      <c r="K689">
        <v>27</v>
      </c>
      <c r="L689">
        <v>4</v>
      </c>
      <c r="M689">
        <v>0</v>
      </c>
      <c r="N689">
        <v>2</v>
      </c>
      <c r="P689">
        <v>33</v>
      </c>
      <c r="Q689" s="18">
        <v>1.70015455950541E-2</v>
      </c>
      <c r="R689">
        <v>11</v>
      </c>
    </row>
    <row r="690" spans="1:18" x14ac:dyDescent="0.3">
      <c r="A690" t="s">
        <v>1671</v>
      </c>
      <c r="B690" t="s">
        <v>208</v>
      </c>
      <c r="C690" t="s">
        <v>209</v>
      </c>
      <c r="D690" t="s">
        <v>187</v>
      </c>
      <c r="E690">
        <v>0</v>
      </c>
      <c r="F690" s="16">
        <v>45642</v>
      </c>
      <c r="G690" t="s">
        <v>1858</v>
      </c>
      <c r="H690" s="17">
        <v>0.40416666666666667</v>
      </c>
      <c r="I690">
        <v>5818</v>
      </c>
      <c r="J690">
        <v>4597</v>
      </c>
      <c r="K690">
        <v>233</v>
      </c>
      <c r="L690">
        <v>14</v>
      </c>
      <c r="M690">
        <v>1</v>
      </c>
      <c r="N690">
        <v>10</v>
      </c>
      <c r="P690">
        <v>258</v>
      </c>
      <c r="Q690" s="18">
        <v>5.6123558842723499E-2</v>
      </c>
      <c r="R690">
        <v>9</v>
      </c>
    </row>
    <row r="691" spans="1:18" x14ac:dyDescent="0.3">
      <c r="A691" t="s">
        <v>1670</v>
      </c>
      <c r="B691" t="s">
        <v>206</v>
      </c>
      <c r="C691" t="s">
        <v>207</v>
      </c>
      <c r="D691" t="s">
        <v>187</v>
      </c>
      <c r="E691">
        <v>0</v>
      </c>
      <c r="F691" s="16">
        <v>45643</v>
      </c>
      <c r="G691" t="s">
        <v>1863</v>
      </c>
      <c r="H691" s="17">
        <v>0.76041666666666663</v>
      </c>
      <c r="I691">
        <v>3680</v>
      </c>
      <c r="J691">
        <v>2776</v>
      </c>
      <c r="K691">
        <v>140</v>
      </c>
      <c r="L691">
        <v>0</v>
      </c>
      <c r="M691">
        <v>1</v>
      </c>
      <c r="N691">
        <v>2</v>
      </c>
      <c r="P691">
        <v>143</v>
      </c>
      <c r="Q691" s="18">
        <v>5.1512968299711803E-2</v>
      </c>
      <c r="R691">
        <v>18</v>
      </c>
    </row>
    <row r="692" spans="1:18" x14ac:dyDescent="0.3">
      <c r="A692" t="s">
        <v>1669</v>
      </c>
      <c r="B692" t="s">
        <v>204</v>
      </c>
      <c r="C692" t="s">
        <v>205</v>
      </c>
      <c r="D692" t="s">
        <v>187</v>
      </c>
      <c r="E692">
        <v>0</v>
      </c>
      <c r="F692" s="16">
        <v>45645</v>
      </c>
      <c r="G692" t="s">
        <v>1861</v>
      </c>
      <c r="H692" s="17">
        <v>0.39166666666666666</v>
      </c>
      <c r="I692">
        <v>13624</v>
      </c>
      <c r="J692">
        <v>9392</v>
      </c>
      <c r="K692">
        <v>546</v>
      </c>
      <c r="L692">
        <v>107</v>
      </c>
      <c r="M692">
        <v>4</v>
      </c>
      <c r="N692">
        <v>41</v>
      </c>
      <c r="O692">
        <v>13</v>
      </c>
      <c r="P692">
        <v>698</v>
      </c>
      <c r="Q692" s="18">
        <v>7.4318568994889297E-2</v>
      </c>
      <c r="R692">
        <v>9</v>
      </c>
    </row>
    <row r="693" spans="1:18" x14ac:dyDescent="0.3">
      <c r="A693" t="s">
        <v>1667</v>
      </c>
      <c r="B693" t="s">
        <v>200</v>
      </c>
      <c r="C693" t="s">
        <v>201</v>
      </c>
      <c r="D693" t="s">
        <v>187</v>
      </c>
      <c r="E693">
        <v>0</v>
      </c>
      <c r="F693" s="16">
        <v>45646</v>
      </c>
      <c r="G693" t="s">
        <v>1860</v>
      </c>
      <c r="H693" s="17">
        <v>0.79166666666666663</v>
      </c>
      <c r="I693">
        <v>6736</v>
      </c>
      <c r="J693">
        <v>5337</v>
      </c>
      <c r="K693">
        <v>255</v>
      </c>
      <c r="L693">
        <v>16</v>
      </c>
      <c r="M693">
        <v>6</v>
      </c>
      <c r="N693">
        <v>8</v>
      </c>
      <c r="O693">
        <v>2</v>
      </c>
      <c r="P693">
        <v>285</v>
      </c>
      <c r="Q693" s="18">
        <v>5.3400786958965697E-2</v>
      </c>
      <c r="R693">
        <v>19</v>
      </c>
    </row>
    <row r="694" spans="1:18" x14ac:dyDescent="0.3">
      <c r="A694" t="s">
        <v>1668</v>
      </c>
      <c r="B694" t="s">
        <v>202</v>
      </c>
      <c r="C694" t="s">
        <v>203</v>
      </c>
      <c r="D694" t="s">
        <v>188</v>
      </c>
      <c r="E694">
        <v>0</v>
      </c>
      <c r="F694" s="16">
        <v>45646</v>
      </c>
      <c r="G694" t="s">
        <v>1860</v>
      </c>
      <c r="H694" s="17">
        <v>0.39861111111111114</v>
      </c>
      <c r="I694">
        <v>4353</v>
      </c>
      <c r="J694">
        <v>2867</v>
      </c>
      <c r="K694">
        <v>187</v>
      </c>
      <c r="L694">
        <v>1</v>
      </c>
      <c r="M694">
        <v>13</v>
      </c>
      <c r="N694">
        <v>1</v>
      </c>
      <c r="P694">
        <v>202</v>
      </c>
      <c r="Q694" s="18">
        <v>7.0456923613533298E-2</v>
      </c>
      <c r="R694">
        <v>9</v>
      </c>
    </row>
    <row r="695" spans="1:18" x14ac:dyDescent="0.3">
      <c r="A695" t="s">
        <v>1665</v>
      </c>
      <c r="B695" t="s">
        <v>196</v>
      </c>
      <c r="C695" t="s">
        <v>197</v>
      </c>
      <c r="D695" t="s">
        <v>187</v>
      </c>
      <c r="E695">
        <v>0</v>
      </c>
      <c r="F695" s="16">
        <v>45649</v>
      </c>
      <c r="G695" t="s">
        <v>1858</v>
      </c>
      <c r="H695" s="17">
        <v>0.47291666666666665</v>
      </c>
      <c r="I695">
        <v>12675</v>
      </c>
      <c r="J695">
        <v>10503</v>
      </c>
      <c r="K695">
        <v>480</v>
      </c>
      <c r="L695">
        <v>72</v>
      </c>
      <c r="M695">
        <v>5</v>
      </c>
      <c r="N695">
        <v>11</v>
      </c>
      <c r="O695">
        <v>6</v>
      </c>
      <c r="P695">
        <v>568</v>
      </c>
      <c r="Q695" s="18">
        <v>5.4079786727601602E-2</v>
      </c>
      <c r="R695">
        <v>11</v>
      </c>
    </row>
    <row r="696" spans="1:18" x14ac:dyDescent="0.3">
      <c r="A696" t="s">
        <v>1666</v>
      </c>
      <c r="B696" t="s">
        <v>198</v>
      </c>
      <c r="C696" t="s">
        <v>199</v>
      </c>
      <c r="D696" t="s">
        <v>189</v>
      </c>
      <c r="E696">
        <v>41</v>
      </c>
      <c r="F696" s="16">
        <v>45649</v>
      </c>
      <c r="G696" t="s">
        <v>1858</v>
      </c>
      <c r="H696" s="17">
        <v>0.34027777777777779</v>
      </c>
      <c r="I696">
        <v>2547</v>
      </c>
      <c r="J696">
        <v>1900</v>
      </c>
      <c r="K696">
        <v>52</v>
      </c>
      <c r="L696">
        <v>1</v>
      </c>
      <c r="M696">
        <v>0</v>
      </c>
      <c r="N696">
        <v>0</v>
      </c>
      <c r="P696">
        <v>53</v>
      </c>
      <c r="Q696" s="18">
        <v>2.7894736842105299E-2</v>
      </c>
      <c r="R696">
        <v>8</v>
      </c>
    </row>
    <row r="697" spans="1:18" x14ac:dyDescent="0.3">
      <c r="A697" t="s">
        <v>1664</v>
      </c>
      <c r="B697" t="s">
        <v>194</v>
      </c>
      <c r="C697" t="s">
        <v>195</v>
      </c>
      <c r="D697" t="s">
        <v>188</v>
      </c>
      <c r="E697">
        <v>0</v>
      </c>
      <c r="F697" s="16">
        <v>45652</v>
      </c>
      <c r="G697" t="s">
        <v>1861</v>
      </c>
      <c r="H697" s="17">
        <v>0.77430555555555558</v>
      </c>
      <c r="I697">
        <v>9187</v>
      </c>
      <c r="J697">
        <v>6039</v>
      </c>
      <c r="K697">
        <v>240</v>
      </c>
      <c r="L697">
        <v>48</v>
      </c>
      <c r="M697">
        <v>1</v>
      </c>
      <c r="N697">
        <v>68</v>
      </c>
      <c r="O697">
        <v>3</v>
      </c>
      <c r="P697">
        <v>357</v>
      </c>
      <c r="Q697" s="18">
        <v>5.91157476403378E-2</v>
      </c>
      <c r="R697">
        <v>18</v>
      </c>
    </row>
    <row r="698" spans="1:18" x14ac:dyDescent="0.3">
      <c r="A698" t="s">
        <v>1663</v>
      </c>
      <c r="B698" t="s">
        <v>192</v>
      </c>
      <c r="C698" t="s">
        <v>193</v>
      </c>
      <c r="D698" t="s">
        <v>187</v>
      </c>
      <c r="E698">
        <v>0</v>
      </c>
      <c r="F698" s="16">
        <v>45653</v>
      </c>
      <c r="G698" t="s">
        <v>1860</v>
      </c>
      <c r="H698" s="17">
        <v>0.48541666666666666</v>
      </c>
      <c r="I698">
        <v>5445</v>
      </c>
      <c r="J698">
        <v>4332</v>
      </c>
      <c r="K698">
        <v>467</v>
      </c>
      <c r="L698">
        <v>27</v>
      </c>
      <c r="M698">
        <v>4</v>
      </c>
      <c r="N698">
        <v>4</v>
      </c>
      <c r="O698">
        <v>3</v>
      </c>
      <c r="P698">
        <v>502</v>
      </c>
      <c r="Q698" s="18">
        <v>0.11588180978762699</v>
      </c>
      <c r="R698">
        <v>11</v>
      </c>
    </row>
    <row r="699" spans="1:18" x14ac:dyDescent="0.3">
      <c r="A699" t="s">
        <v>1662</v>
      </c>
      <c r="B699" t="s">
        <v>190</v>
      </c>
      <c r="C699" t="s">
        <v>191</v>
      </c>
      <c r="D699" t="s">
        <v>187</v>
      </c>
      <c r="E699">
        <v>0</v>
      </c>
      <c r="F699" s="16">
        <v>45656</v>
      </c>
      <c r="G699" t="s">
        <v>1858</v>
      </c>
      <c r="H699" s="17">
        <v>0.35069444444444442</v>
      </c>
      <c r="I699">
        <v>7063</v>
      </c>
      <c r="J699">
        <v>5830</v>
      </c>
      <c r="K699">
        <v>220</v>
      </c>
      <c r="L699">
        <v>12</v>
      </c>
      <c r="M699">
        <v>0</v>
      </c>
      <c r="N699">
        <v>6</v>
      </c>
      <c r="P699">
        <v>238</v>
      </c>
      <c r="Q699" s="18">
        <v>4.0823327615780398E-2</v>
      </c>
      <c r="R699">
        <v>8</v>
      </c>
    </row>
    <row r="700" spans="1:18" x14ac:dyDescent="0.3">
      <c r="A700" t="s">
        <v>1661</v>
      </c>
      <c r="B700" t="s">
        <v>97</v>
      </c>
      <c r="C700" t="s">
        <v>186</v>
      </c>
      <c r="D700" t="s">
        <v>187</v>
      </c>
      <c r="E700">
        <v>0</v>
      </c>
      <c r="F700" s="16">
        <v>45659</v>
      </c>
      <c r="G700" t="s">
        <v>1861</v>
      </c>
      <c r="H700" s="17">
        <v>0.3923611111111111</v>
      </c>
      <c r="I700">
        <v>12528</v>
      </c>
      <c r="J700">
        <v>10469</v>
      </c>
      <c r="K700">
        <v>362</v>
      </c>
      <c r="L700">
        <v>80</v>
      </c>
      <c r="M700">
        <v>5</v>
      </c>
      <c r="N700">
        <v>83</v>
      </c>
      <c r="O700">
        <v>140</v>
      </c>
      <c r="P700">
        <v>530</v>
      </c>
      <c r="Q700" s="18">
        <v>5.0625656700735502E-2</v>
      </c>
      <c r="R700">
        <v>9</v>
      </c>
    </row>
    <row r="701" spans="1:18" x14ac:dyDescent="0.3">
      <c r="A701" t="s">
        <v>1660</v>
      </c>
      <c r="B701" t="s">
        <v>96</v>
      </c>
      <c r="C701" t="s">
        <v>185</v>
      </c>
      <c r="D701" t="s">
        <v>188</v>
      </c>
      <c r="E701">
        <v>0</v>
      </c>
      <c r="F701" s="16">
        <v>45660</v>
      </c>
      <c r="G701" t="s">
        <v>1860</v>
      </c>
      <c r="H701" s="17">
        <v>0.35694444444444445</v>
      </c>
      <c r="I701">
        <v>6400</v>
      </c>
      <c r="J701">
        <v>4010</v>
      </c>
      <c r="K701">
        <v>254</v>
      </c>
      <c r="L701">
        <v>31</v>
      </c>
      <c r="M701">
        <v>0</v>
      </c>
      <c r="N701">
        <v>16</v>
      </c>
      <c r="O701">
        <v>4</v>
      </c>
      <c r="P701">
        <v>301</v>
      </c>
      <c r="Q701" s="18">
        <v>7.5062344139650905E-2</v>
      </c>
      <c r="R701">
        <v>8</v>
      </c>
    </row>
    <row r="702" spans="1:18" x14ac:dyDescent="0.3">
      <c r="A702" t="s">
        <v>1659</v>
      </c>
      <c r="B702" t="s">
        <v>95</v>
      </c>
      <c r="C702" t="s">
        <v>184</v>
      </c>
      <c r="D702" t="s">
        <v>187</v>
      </c>
      <c r="E702">
        <v>0</v>
      </c>
      <c r="F702" s="16">
        <v>45663</v>
      </c>
      <c r="G702" t="s">
        <v>1858</v>
      </c>
      <c r="H702" s="17">
        <v>0.38750000000000001</v>
      </c>
      <c r="I702">
        <v>22405</v>
      </c>
      <c r="J702">
        <v>17687</v>
      </c>
      <c r="K702">
        <v>514</v>
      </c>
      <c r="L702">
        <v>258</v>
      </c>
      <c r="M702">
        <v>6</v>
      </c>
      <c r="N702">
        <v>43</v>
      </c>
      <c r="O702">
        <v>42</v>
      </c>
      <c r="P702">
        <v>821</v>
      </c>
      <c r="Q702" s="18">
        <v>4.6418273308079398E-2</v>
      </c>
      <c r="R702">
        <v>9</v>
      </c>
    </row>
    <row r="703" spans="1:18" x14ac:dyDescent="0.3">
      <c r="A703" t="s">
        <v>1658</v>
      </c>
      <c r="B703" t="s">
        <v>94</v>
      </c>
      <c r="C703" t="s">
        <v>183</v>
      </c>
      <c r="D703" t="s">
        <v>187</v>
      </c>
      <c r="E703">
        <v>0</v>
      </c>
      <c r="F703" s="16">
        <v>45664</v>
      </c>
      <c r="G703" t="s">
        <v>1863</v>
      </c>
      <c r="H703" s="17">
        <v>0.78472222222222221</v>
      </c>
      <c r="I703">
        <v>5679</v>
      </c>
      <c r="J703">
        <v>4374</v>
      </c>
      <c r="K703">
        <v>160</v>
      </c>
      <c r="L703">
        <v>7</v>
      </c>
      <c r="M703">
        <v>0</v>
      </c>
      <c r="N703">
        <v>1</v>
      </c>
      <c r="P703">
        <v>168</v>
      </c>
      <c r="Q703" s="18">
        <v>3.84087791495199E-2</v>
      </c>
      <c r="R703">
        <v>18</v>
      </c>
    </row>
    <row r="704" spans="1:18" x14ac:dyDescent="0.3">
      <c r="A704" t="s">
        <v>1657</v>
      </c>
      <c r="B704" t="s">
        <v>93</v>
      </c>
      <c r="C704" t="s">
        <v>182</v>
      </c>
      <c r="D704" t="s">
        <v>187</v>
      </c>
      <c r="E704">
        <v>0</v>
      </c>
      <c r="F704" s="16">
        <v>45670</v>
      </c>
      <c r="G704" t="s">
        <v>1858</v>
      </c>
      <c r="H704" s="17">
        <v>0.40833333333333333</v>
      </c>
      <c r="I704">
        <v>22361</v>
      </c>
      <c r="J704">
        <v>18326</v>
      </c>
      <c r="K704">
        <v>1111</v>
      </c>
      <c r="L704">
        <v>271</v>
      </c>
      <c r="M704">
        <v>14</v>
      </c>
      <c r="N704">
        <v>64</v>
      </c>
      <c r="O704">
        <v>17</v>
      </c>
      <c r="P704">
        <v>1460</v>
      </c>
      <c r="Q704" s="18">
        <v>7.9668230928735095E-2</v>
      </c>
      <c r="R704">
        <v>9</v>
      </c>
    </row>
    <row r="705" spans="1:18" x14ac:dyDescent="0.3">
      <c r="A705" t="s">
        <v>1656</v>
      </c>
      <c r="B705" t="s">
        <v>92</v>
      </c>
      <c r="C705" t="s">
        <v>181</v>
      </c>
      <c r="D705" t="s">
        <v>187</v>
      </c>
      <c r="E705">
        <v>0</v>
      </c>
      <c r="F705" s="16">
        <v>45671</v>
      </c>
      <c r="G705" t="s">
        <v>1863</v>
      </c>
      <c r="H705" s="17">
        <v>0.76041666666666663</v>
      </c>
      <c r="I705">
        <v>3037</v>
      </c>
      <c r="J705">
        <v>2535</v>
      </c>
      <c r="K705">
        <v>36</v>
      </c>
      <c r="L705">
        <v>4</v>
      </c>
      <c r="M705">
        <v>0</v>
      </c>
      <c r="N705">
        <v>2</v>
      </c>
      <c r="P705">
        <v>42</v>
      </c>
      <c r="Q705" s="18">
        <v>1.65680473372781E-2</v>
      </c>
      <c r="R705">
        <v>18</v>
      </c>
    </row>
    <row r="706" spans="1:18" x14ac:dyDescent="0.3">
      <c r="A706" t="s">
        <v>1655</v>
      </c>
      <c r="B706" t="s">
        <v>91</v>
      </c>
      <c r="C706" t="s">
        <v>180</v>
      </c>
      <c r="D706" t="s">
        <v>188</v>
      </c>
      <c r="E706">
        <v>0</v>
      </c>
      <c r="F706" s="16">
        <v>45673</v>
      </c>
      <c r="G706" t="s">
        <v>1861</v>
      </c>
      <c r="H706" s="17">
        <v>0.32291666666666669</v>
      </c>
      <c r="I706">
        <v>19635</v>
      </c>
      <c r="J706">
        <v>14037</v>
      </c>
      <c r="K706">
        <v>980</v>
      </c>
      <c r="L706">
        <v>211</v>
      </c>
      <c r="M706">
        <v>8</v>
      </c>
      <c r="N706">
        <v>256</v>
      </c>
      <c r="O706">
        <v>67</v>
      </c>
      <c r="P706">
        <v>1455</v>
      </c>
      <c r="Q706" s="18">
        <v>0.10365462705706301</v>
      </c>
      <c r="R706">
        <v>7</v>
      </c>
    </row>
    <row r="707" spans="1:18" x14ac:dyDescent="0.3">
      <c r="A707" t="s">
        <v>1654</v>
      </c>
      <c r="B707" t="s">
        <v>90</v>
      </c>
      <c r="C707" t="s">
        <v>179</v>
      </c>
      <c r="D707" t="s">
        <v>188</v>
      </c>
      <c r="E707">
        <v>0</v>
      </c>
      <c r="F707" s="16">
        <v>45674</v>
      </c>
      <c r="G707" t="s">
        <v>1860</v>
      </c>
      <c r="H707" s="17">
        <v>0.4861111111111111</v>
      </c>
      <c r="I707">
        <v>4160</v>
      </c>
      <c r="J707">
        <v>2884</v>
      </c>
      <c r="K707">
        <v>144</v>
      </c>
      <c r="L707">
        <v>1</v>
      </c>
      <c r="M707">
        <v>1</v>
      </c>
      <c r="N707">
        <v>3</v>
      </c>
      <c r="P707">
        <v>149</v>
      </c>
      <c r="Q707" s="18">
        <v>5.1664355062413299E-2</v>
      </c>
      <c r="R707">
        <v>11</v>
      </c>
    </row>
    <row r="708" spans="1:18" x14ac:dyDescent="0.3">
      <c r="A708" t="s">
        <v>1653</v>
      </c>
      <c r="B708" t="s">
        <v>89</v>
      </c>
      <c r="C708" t="s">
        <v>178</v>
      </c>
      <c r="D708" t="s">
        <v>187</v>
      </c>
      <c r="E708">
        <v>0</v>
      </c>
      <c r="F708" s="16">
        <v>45677</v>
      </c>
      <c r="G708" t="s">
        <v>1858</v>
      </c>
      <c r="H708" s="17">
        <v>0.37569444444444444</v>
      </c>
      <c r="I708">
        <v>13584</v>
      </c>
      <c r="J708">
        <v>10291</v>
      </c>
      <c r="K708">
        <v>809</v>
      </c>
      <c r="L708">
        <v>69</v>
      </c>
      <c r="M708">
        <v>20</v>
      </c>
      <c r="N708">
        <v>14</v>
      </c>
      <c r="O708">
        <v>9</v>
      </c>
      <c r="P708">
        <v>912</v>
      </c>
      <c r="Q708" s="18">
        <v>8.8621125255077204E-2</v>
      </c>
      <c r="R708">
        <v>9</v>
      </c>
    </row>
    <row r="709" spans="1:18" x14ac:dyDescent="0.3">
      <c r="A709" t="s">
        <v>1652</v>
      </c>
      <c r="B709" t="s">
        <v>88</v>
      </c>
      <c r="C709" t="s">
        <v>177</v>
      </c>
      <c r="D709" t="s">
        <v>187</v>
      </c>
      <c r="E709">
        <v>0</v>
      </c>
      <c r="F709" s="16">
        <v>45678</v>
      </c>
      <c r="G709" t="s">
        <v>1863</v>
      </c>
      <c r="H709" s="17">
        <v>0.44513888888888886</v>
      </c>
      <c r="I709">
        <v>3531</v>
      </c>
      <c r="J709">
        <v>3085</v>
      </c>
      <c r="K709">
        <v>287</v>
      </c>
      <c r="L709">
        <v>13</v>
      </c>
      <c r="M709">
        <v>2</v>
      </c>
      <c r="N709">
        <v>0</v>
      </c>
      <c r="O709">
        <v>2</v>
      </c>
      <c r="P709">
        <v>302</v>
      </c>
      <c r="Q709" s="18">
        <v>9.7893030794165295E-2</v>
      </c>
      <c r="R709">
        <v>10</v>
      </c>
    </row>
    <row r="710" spans="1:18" x14ac:dyDescent="0.3">
      <c r="A710" t="s">
        <v>1651</v>
      </c>
      <c r="B710" t="s">
        <v>87</v>
      </c>
      <c r="C710" t="s">
        <v>176</v>
      </c>
      <c r="D710" t="s">
        <v>187</v>
      </c>
      <c r="E710">
        <v>0</v>
      </c>
      <c r="F710" s="16">
        <v>45679</v>
      </c>
      <c r="G710" t="s">
        <v>1862</v>
      </c>
      <c r="H710" s="17">
        <v>0.79166666666666663</v>
      </c>
      <c r="I710">
        <v>11346</v>
      </c>
      <c r="J710">
        <v>8517</v>
      </c>
      <c r="K710">
        <v>204</v>
      </c>
      <c r="L710">
        <v>32</v>
      </c>
      <c r="M710">
        <v>30</v>
      </c>
      <c r="N710">
        <v>17</v>
      </c>
      <c r="O710">
        <v>4</v>
      </c>
      <c r="P710">
        <v>283</v>
      </c>
      <c r="Q710" s="18">
        <v>3.3227662322414003E-2</v>
      </c>
      <c r="R710">
        <v>19</v>
      </c>
    </row>
    <row r="711" spans="1:18" x14ac:dyDescent="0.3">
      <c r="A711" t="s">
        <v>1650</v>
      </c>
      <c r="B711" t="s">
        <v>86</v>
      </c>
      <c r="C711" t="s">
        <v>175</v>
      </c>
      <c r="D711" t="s">
        <v>189</v>
      </c>
      <c r="E711">
        <v>90</v>
      </c>
      <c r="F711" s="16">
        <v>45680</v>
      </c>
      <c r="G711" t="s">
        <v>1861</v>
      </c>
      <c r="H711" s="17">
        <v>0.33194444444444443</v>
      </c>
      <c r="I711">
        <v>4999</v>
      </c>
      <c r="J711">
        <v>4032</v>
      </c>
      <c r="K711">
        <v>317</v>
      </c>
      <c r="L711">
        <v>19</v>
      </c>
      <c r="M711">
        <v>4</v>
      </c>
      <c r="N711">
        <v>9</v>
      </c>
      <c r="O711">
        <v>14</v>
      </c>
      <c r="P711">
        <v>349</v>
      </c>
      <c r="Q711" s="18">
        <v>8.6557539682539694E-2</v>
      </c>
      <c r="R711">
        <v>7</v>
      </c>
    </row>
    <row r="712" spans="1:18" x14ac:dyDescent="0.3">
      <c r="A712" t="s">
        <v>1649</v>
      </c>
      <c r="B712" t="s">
        <v>85</v>
      </c>
      <c r="C712" t="s">
        <v>174</v>
      </c>
      <c r="D712" t="s">
        <v>187</v>
      </c>
      <c r="E712">
        <v>0</v>
      </c>
      <c r="F712" s="16">
        <v>45680</v>
      </c>
      <c r="G712" t="s">
        <v>1861</v>
      </c>
      <c r="H712" s="17">
        <v>0.81944444444444442</v>
      </c>
      <c r="I712">
        <v>3580</v>
      </c>
      <c r="J712">
        <v>2831</v>
      </c>
      <c r="K712">
        <v>53</v>
      </c>
      <c r="L712">
        <v>1</v>
      </c>
      <c r="M712">
        <v>4</v>
      </c>
      <c r="N712">
        <v>1</v>
      </c>
      <c r="P712">
        <v>59</v>
      </c>
      <c r="Q712" s="18">
        <v>2.0840692334863999E-2</v>
      </c>
      <c r="R712">
        <v>19</v>
      </c>
    </row>
    <row r="713" spans="1:18" x14ac:dyDescent="0.3">
      <c r="A713" t="s">
        <v>1648</v>
      </c>
      <c r="B713" t="s">
        <v>84</v>
      </c>
      <c r="C713" t="s">
        <v>173</v>
      </c>
      <c r="D713" t="s">
        <v>189</v>
      </c>
      <c r="E713">
        <v>56</v>
      </c>
      <c r="F713" s="16">
        <v>45681</v>
      </c>
      <c r="G713" t="s">
        <v>1860</v>
      </c>
      <c r="H713" s="17">
        <v>0.44027777777777777</v>
      </c>
      <c r="I713">
        <v>299051</v>
      </c>
      <c r="J713">
        <v>231251</v>
      </c>
      <c r="K713">
        <v>13614</v>
      </c>
      <c r="L713">
        <v>4275</v>
      </c>
      <c r="M713">
        <v>184</v>
      </c>
      <c r="N713">
        <v>952</v>
      </c>
      <c r="O713">
        <v>1559</v>
      </c>
      <c r="P713">
        <v>19025</v>
      </c>
      <c r="Q713" s="18">
        <v>8.2269914508477801E-2</v>
      </c>
      <c r="R713">
        <v>10</v>
      </c>
    </row>
    <row r="714" spans="1:18" x14ac:dyDescent="0.3">
      <c r="A714" t="s">
        <v>1647</v>
      </c>
      <c r="B714" t="s">
        <v>83</v>
      </c>
      <c r="C714" t="s">
        <v>172</v>
      </c>
      <c r="D714" t="s">
        <v>187</v>
      </c>
      <c r="E714">
        <v>0</v>
      </c>
      <c r="F714" s="16">
        <v>45681</v>
      </c>
      <c r="G714" t="s">
        <v>1860</v>
      </c>
      <c r="H714" s="17">
        <v>0.50138888888888888</v>
      </c>
      <c r="I714">
        <v>132389</v>
      </c>
      <c r="J714">
        <v>118588</v>
      </c>
      <c r="K714">
        <v>1115</v>
      </c>
      <c r="L714">
        <v>21</v>
      </c>
      <c r="M714">
        <v>33</v>
      </c>
      <c r="N714">
        <v>61</v>
      </c>
      <c r="O714">
        <v>63</v>
      </c>
      <c r="P714">
        <v>1230</v>
      </c>
      <c r="Q714" s="18">
        <v>1.0372044388977E-2</v>
      </c>
      <c r="R714">
        <v>12</v>
      </c>
    </row>
    <row r="715" spans="1:18" x14ac:dyDescent="0.3">
      <c r="A715" t="s">
        <v>1646</v>
      </c>
      <c r="B715" t="s">
        <v>82</v>
      </c>
      <c r="C715" t="s">
        <v>171</v>
      </c>
      <c r="D715" t="s">
        <v>187</v>
      </c>
      <c r="E715">
        <v>0</v>
      </c>
      <c r="F715" s="16">
        <v>45684</v>
      </c>
      <c r="G715" t="s">
        <v>1858</v>
      </c>
      <c r="H715" s="17">
        <v>0.77361111111111114</v>
      </c>
      <c r="I715">
        <v>46496</v>
      </c>
      <c r="J715">
        <v>40530</v>
      </c>
      <c r="K715">
        <v>1184</v>
      </c>
      <c r="L715">
        <v>71</v>
      </c>
      <c r="M715">
        <v>5</v>
      </c>
      <c r="N715">
        <v>101</v>
      </c>
      <c r="O715">
        <v>68</v>
      </c>
      <c r="P715">
        <v>1361</v>
      </c>
      <c r="Q715" s="18">
        <v>3.3580064150012301E-2</v>
      </c>
      <c r="R715">
        <v>18</v>
      </c>
    </row>
    <row r="716" spans="1:18" x14ac:dyDescent="0.3">
      <c r="A716" t="s">
        <v>1645</v>
      </c>
      <c r="B716" t="s">
        <v>81</v>
      </c>
      <c r="C716" t="s">
        <v>170</v>
      </c>
      <c r="D716" t="s">
        <v>187</v>
      </c>
      <c r="E716">
        <v>0</v>
      </c>
      <c r="F716" s="16">
        <v>45685</v>
      </c>
      <c r="G716" t="s">
        <v>1863</v>
      </c>
      <c r="H716" s="17">
        <v>0.75763888888888886</v>
      </c>
      <c r="I716">
        <v>11291</v>
      </c>
      <c r="J716">
        <v>9189</v>
      </c>
      <c r="K716">
        <v>814</v>
      </c>
      <c r="L716">
        <v>61</v>
      </c>
      <c r="M716">
        <v>28</v>
      </c>
      <c r="N716">
        <v>6</v>
      </c>
      <c r="O716">
        <v>7</v>
      </c>
      <c r="P716">
        <v>909</v>
      </c>
      <c r="Q716" s="18">
        <v>9.8922624877571003E-2</v>
      </c>
      <c r="R716">
        <v>18</v>
      </c>
    </row>
    <row r="717" spans="1:18" x14ac:dyDescent="0.3">
      <c r="A717" t="s">
        <v>1644</v>
      </c>
      <c r="B717" t="s">
        <v>80</v>
      </c>
      <c r="C717" t="s">
        <v>169</v>
      </c>
      <c r="D717" t="s">
        <v>187</v>
      </c>
      <c r="E717">
        <v>0</v>
      </c>
      <c r="F717" s="16">
        <v>45687</v>
      </c>
      <c r="G717" t="s">
        <v>1861</v>
      </c>
      <c r="H717" s="17">
        <v>0.78541666666666665</v>
      </c>
      <c r="I717">
        <v>6911</v>
      </c>
      <c r="J717">
        <v>5744</v>
      </c>
      <c r="K717">
        <v>264</v>
      </c>
      <c r="L717">
        <v>23</v>
      </c>
      <c r="M717">
        <v>8</v>
      </c>
      <c r="N717">
        <v>10</v>
      </c>
      <c r="O717">
        <v>6</v>
      </c>
      <c r="P717">
        <v>305</v>
      </c>
      <c r="Q717" s="18">
        <v>5.3098885793871897E-2</v>
      </c>
      <c r="R717">
        <v>18</v>
      </c>
    </row>
    <row r="718" spans="1:18" x14ac:dyDescent="0.3">
      <c r="A718" t="s">
        <v>1643</v>
      </c>
      <c r="B718" t="s">
        <v>79</v>
      </c>
      <c r="C718" t="s">
        <v>168</v>
      </c>
      <c r="D718" t="s">
        <v>187</v>
      </c>
      <c r="E718">
        <v>0</v>
      </c>
      <c r="F718" s="16">
        <v>45688</v>
      </c>
      <c r="G718" t="s">
        <v>1860</v>
      </c>
      <c r="H718" s="17">
        <v>0.77847222222222223</v>
      </c>
      <c r="I718">
        <v>6735</v>
      </c>
      <c r="J718">
        <v>4869</v>
      </c>
      <c r="K718">
        <v>195</v>
      </c>
      <c r="L718">
        <v>17</v>
      </c>
      <c r="M718">
        <v>15</v>
      </c>
      <c r="N718">
        <v>8</v>
      </c>
      <c r="P718">
        <v>235</v>
      </c>
      <c r="Q718" s="18">
        <v>4.8264530704456798E-2</v>
      </c>
      <c r="R718">
        <v>18</v>
      </c>
    </row>
    <row r="719" spans="1:18" x14ac:dyDescent="0.3">
      <c r="A719" t="s">
        <v>1642</v>
      </c>
      <c r="B719" t="s">
        <v>78</v>
      </c>
      <c r="C719" t="s">
        <v>167</v>
      </c>
      <c r="D719" t="s">
        <v>189</v>
      </c>
      <c r="E719">
        <v>119</v>
      </c>
      <c r="F719" s="16">
        <v>45689</v>
      </c>
      <c r="G719" t="s">
        <v>1859</v>
      </c>
      <c r="H719" s="17">
        <v>0.39444444444444443</v>
      </c>
      <c r="I719">
        <v>74478</v>
      </c>
      <c r="J719">
        <v>57764</v>
      </c>
      <c r="K719">
        <v>5280</v>
      </c>
      <c r="L719">
        <v>961</v>
      </c>
      <c r="M719">
        <v>86</v>
      </c>
      <c r="N719">
        <v>553</v>
      </c>
      <c r="O719">
        <v>386</v>
      </c>
      <c r="P719">
        <v>6880</v>
      </c>
      <c r="Q719" s="18">
        <v>0.11910532511598899</v>
      </c>
      <c r="R719">
        <v>9</v>
      </c>
    </row>
    <row r="720" spans="1:18" x14ac:dyDescent="0.3">
      <c r="A720" t="s">
        <v>1640</v>
      </c>
      <c r="B720" t="s">
        <v>76</v>
      </c>
      <c r="C720" t="s">
        <v>165</v>
      </c>
      <c r="D720" t="s">
        <v>188</v>
      </c>
      <c r="E720">
        <v>0</v>
      </c>
      <c r="F720" s="16">
        <v>45690</v>
      </c>
      <c r="G720" t="s">
        <v>1864</v>
      </c>
      <c r="H720" s="17">
        <v>0.8125</v>
      </c>
      <c r="I720">
        <v>20914</v>
      </c>
      <c r="J720">
        <v>12027</v>
      </c>
      <c r="K720">
        <v>1622</v>
      </c>
      <c r="L720">
        <v>64</v>
      </c>
      <c r="M720">
        <v>28</v>
      </c>
      <c r="N720">
        <v>18</v>
      </c>
      <c r="O720">
        <v>14</v>
      </c>
      <c r="P720">
        <v>1732</v>
      </c>
      <c r="Q720" s="18">
        <v>0.14400931238047701</v>
      </c>
      <c r="R720">
        <v>19</v>
      </c>
    </row>
    <row r="721" spans="1:18" x14ac:dyDescent="0.3">
      <c r="A721" t="s">
        <v>1641</v>
      </c>
      <c r="B721" t="s">
        <v>77</v>
      </c>
      <c r="C721" t="s">
        <v>166</v>
      </c>
      <c r="D721" t="s">
        <v>187</v>
      </c>
      <c r="E721">
        <v>0</v>
      </c>
      <c r="F721" s="16">
        <v>45690</v>
      </c>
      <c r="G721" t="s">
        <v>1864</v>
      </c>
      <c r="H721" s="17">
        <v>0.40694444444444444</v>
      </c>
      <c r="I721">
        <v>5482</v>
      </c>
      <c r="J721">
        <v>4211</v>
      </c>
      <c r="K721">
        <v>160</v>
      </c>
      <c r="L721">
        <v>5</v>
      </c>
      <c r="M721">
        <v>6</v>
      </c>
      <c r="N721">
        <v>3</v>
      </c>
      <c r="P721">
        <v>174</v>
      </c>
      <c r="Q721" s="18">
        <v>4.1320351460460703E-2</v>
      </c>
      <c r="R721">
        <v>9</v>
      </c>
    </row>
    <row r="722" spans="1:18" x14ac:dyDescent="0.3">
      <c r="A722" t="s">
        <v>1638</v>
      </c>
      <c r="B722" t="s">
        <v>74</v>
      </c>
      <c r="C722" t="s">
        <v>163</v>
      </c>
      <c r="D722" t="s">
        <v>188</v>
      </c>
      <c r="E722">
        <v>0</v>
      </c>
      <c r="F722" s="16">
        <v>45691</v>
      </c>
      <c r="G722" t="s">
        <v>1858</v>
      </c>
      <c r="H722" s="17">
        <v>0.75902777777777775</v>
      </c>
      <c r="I722">
        <v>34212</v>
      </c>
      <c r="J722">
        <v>27852</v>
      </c>
      <c r="K722">
        <v>1861</v>
      </c>
      <c r="L722">
        <v>816</v>
      </c>
      <c r="M722">
        <v>18</v>
      </c>
      <c r="N722">
        <v>203</v>
      </c>
      <c r="O722">
        <v>32</v>
      </c>
      <c r="P722">
        <v>2898</v>
      </c>
      <c r="Q722" s="18">
        <v>0.104049978457561</v>
      </c>
      <c r="R722">
        <v>18</v>
      </c>
    </row>
    <row r="723" spans="1:18" x14ac:dyDescent="0.3">
      <c r="A723" t="s">
        <v>1639</v>
      </c>
      <c r="B723" t="s">
        <v>75</v>
      </c>
      <c r="C723" t="s">
        <v>164</v>
      </c>
      <c r="D723" t="s">
        <v>189</v>
      </c>
      <c r="E723">
        <v>87</v>
      </c>
      <c r="F723" s="16">
        <v>45691</v>
      </c>
      <c r="G723" t="s">
        <v>1858</v>
      </c>
      <c r="H723" s="17">
        <v>0.37708333333333333</v>
      </c>
      <c r="I723">
        <v>10714</v>
      </c>
      <c r="J723">
        <v>7782</v>
      </c>
      <c r="K723">
        <v>452</v>
      </c>
      <c r="L723">
        <v>130</v>
      </c>
      <c r="M723">
        <v>8</v>
      </c>
      <c r="N723">
        <v>26</v>
      </c>
      <c r="O723">
        <v>3</v>
      </c>
      <c r="P723">
        <v>616</v>
      </c>
      <c r="Q723" s="18">
        <v>7.91570290413776E-2</v>
      </c>
      <c r="R723">
        <v>9</v>
      </c>
    </row>
    <row r="724" spans="1:18" x14ac:dyDescent="0.3">
      <c r="A724" t="s">
        <v>1637</v>
      </c>
      <c r="B724" t="s">
        <v>73</v>
      </c>
      <c r="C724" t="s">
        <v>162</v>
      </c>
      <c r="D724" t="s">
        <v>187</v>
      </c>
      <c r="E724">
        <v>0</v>
      </c>
      <c r="F724" s="16">
        <v>45692</v>
      </c>
      <c r="G724" t="s">
        <v>1863</v>
      </c>
      <c r="H724" s="17">
        <v>0.33333333333333331</v>
      </c>
      <c r="I724">
        <v>6522</v>
      </c>
      <c r="J724">
        <v>5408</v>
      </c>
      <c r="K724">
        <v>102</v>
      </c>
      <c r="L724">
        <v>22</v>
      </c>
      <c r="M724">
        <v>26</v>
      </c>
      <c r="N724">
        <v>4</v>
      </c>
      <c r="O724">
        <v>1</v>
      </c>
      <c r="P724">
        <v>154</v>
      </c>
      <c r="Q724" s="18">
        <v>2.84763313609467E-2</v>
      </c>
      <c r="R724">
        <v>8</v>
      </c>
    </row>
    <row r="725" spans="1:18" x14ac:dyDescent="0.3">
      <c r="A725" t="s">
        <v>1636</v>
      </c>
      <c r="B725" t="s">
        <v>72</v>
      </c>
      <c r="C725" t="s">
        <v>161</v>
      </c>
      <c r="D725" t="s">
        <v>187</v>
      </c>
      <c r="E725">
        <v>0</v>
      </c>
      <c r="F725" s="16">
        <v>45693</v>
      </c>
      <c r="G725" t="s">
        <v>1862</v>
      </c>
      <c r="H725" s="17">
        <v>0.32291666666666669</v>
      </c>
      <c r="I725">
        <v>69581</v>
      </c>
      <c r="J725">
        <v>58137</v>
      </c>
      <c r="K725">
        <v>3148</v>
      </c>
      <c r="L725">
        <v>2347</v>
      </c>
      <c r="M725">
        <v>55</v>
      </c>
      <c r="N725">
        <v>412</v>
      </c>
      <c r="O725">
        <v>327</v>
      </c>
      <c r="P725">
        <v>5962</v>
      </c>
      <c r="Q725" s="18">
        <v>0.10255087121798501</v>
      </c>
      <c r="R725">
        <v>7</v>
      </c>
    </row>
    <row r="726" spans="1:18" x14ac:dyDescent="0.3">
      <c r="A726" t="s">
        <v>1635</v>
      </c>
      <c r="B726" t="s">
        <v>71</v>
      </c>
      <c r="C726" t="s">
        <v>160</v>
      </c>
      <c r="D726" t="s">
        <v>189</v>
      </c>
      <c r="E726">
        <v>132</v>
      </c>
      <c r="F726" s="16">
        <v>45693</v>
      </c>
      <c r="G726" t="s">
        <v>1862</v>
      </c>
      <c r="H726" s="17">
        <v>0.80277777777777781</v>
      </c>
      <c r="I726">
        <v>3950</v>
      </c>
      <c r="J726">
        <v>3045</v>
      </c>
      <c r="K726">
        <v>213</v>
      </c>
      <c r="L726">
        <v>24</v>
      </c>
      <c r="M726">
        <v>1</v>
      </c>
      <c r="N726">
        <v>5</v>
      </c>
      <c r="O726">
        <v>10</v>
      </c>
      <c r="P726">
        <v>243</v>
      </c>
      <c r="Q726" s="18">
        <v>7.98029556650246E-2</v>
      </c>
      <c r="R726">
        <v>19</v>
      </c>
    </row>
    <row r="727" spans="1:18" x14ac:dyDescent="0.3">
      <c r="A727" t="s">
        <v>1634</v>
      </c>
      <c r="B727" t="s">
        <v>70</v>
      </c>
      <c r="C727" t="s">
        <v>159</v>
      </c>
      <c r="D727" t="s">
        <v>187</v>
      </c>
      <c r="E727">
        <v>0</v>
      </c>
      <c r="F727" s="16">
        <v>45694</v>
      </c>
      <c r="G727" t="s">
        <v>1861</v>
      </c>
      <c r="H727" s="17">
        <v>0.49513888888888891</v>
      </c>
      <c r="I727">
        <v>4782</v>
      </c>
      <c r="J727">
        <v>3493</v>
      </c>
      <c r="K727">
        <v>172</v>
      </c>
      <c r="L727">
        <v>8</v>
      </c>
      <c r="M727">
        <v>7</v>
      </c>
      <c r="N727">
        <v>3</v>
      </c>
      <c r="P727">
        <v>190</v>
      </c>
      <c r="Q727" s="18">
        <v>5.4394503292298897E-2</v>
      </c>
      <c r="R727">
        <v>11</v>
      </c>
    </row>
    <row r="728" spans="1:18" x14ac:dyDescent="0.3">
      <c r="A728" t="s">
        <v>1633</v>
      </c>
      <c r="B728" t="s">
        <v>69</v>
      </c>
      <c r="C728" t="s">
        <v>158</v>
      </c>
      <c r="D728" t="s">
        <v>187</v>
      </c>
      <c r="E728">
        <v>0</v>
      </c>
      <c r="F728" s="16">
        <v>45694</v>
      </c>
      <c r="G728" t="s">
        <v>1861</v>
      </c>
      <c r="H728" s="17">
        <v>0.78125</v>
      </c>
      <c r="I728">
        <v>3305</v>
      </c>
      <c r="J728">
        <v>2559</v>
      </c>
      <c r="K728">
        <v>48</v>
      </c>
      <c r="L728">
        <v>2</v>
      </c>
      <c r="M728">
        <v>1</v>
      </c>
      <c r="N728">
        <v>2</v>
      </c>
      <c r="P728">
        <v>53</v>
      </c>
      <c r="Q728" s="18">
        <v>2.07112153184838E-2</v>
      </c>
      <c r="R728">
        <v>18</v>
      </c>
    </row>
    <row r="729" spans="1:18" x14ac:dyDescent="0.3">
      <c r="A729" t="s">
        <v>1632</v>
      </c>
      <c r="B729" t="s">
        <v>68</v>
      </c>
      <c r="C729" t="s">
        <v>157</v>
      </c>
      <c r="D729" t="s">
        <v>188</v>
      </c>
      <c r="E729">
        <v>0</v>
      </c>
      <c r="F729" s="16">
        <v>45695</v>
      </c>
      <c r="G729" t="s">
        <v>1860</v>
      </c>
      <c r="H729" s="17">
        <v>0.80208333333333337</v>
      </c>
      <c r="I729">
        <v>9651</v>
      </c>
      <c r="J729">
        <v>5372</v>
      </c>
      <c r="K729">
        <v>124</v>
      </c>
      <c r="L729">
        <v>73</v>
      </c>
      <c r="M729">
        <v>4</v>
      </c>
      <c r="N729">
        <v>11</v>
      </c>
      <c r="P729">
        <v>212</v>
      </c>
      <c r="Q729" s="18">
        <v>3.9463886820550999E-2</v>
      </c>
      <c r="R729">
        <v>19</v>
      </c>
    </row>
    <row r="730" spans="1:18" x14ac:dyDescent="0.3">
      <c r="A730" t="s">
        <v>1631</v>
      </c>
      <c r="B730" t="s">
        <v>67</v>
      </c>
      <c r="C730" t="s">
        <v>156</v>
      </c>
      <c r="D730" t="s">
        <v>189</v>
      </c>
      <c r="E730">
        <v>53</v>
      </c>
      <c r="F730" s="16">
        <v>45697</v>
      </c>
      <c r="G730" t="s">
        <v>1864</v>
      </c>
      <c r="H730" s="17">
        <v>0.83194444444444449</v>
      </c>
      <c r="I730">
        <v>11126</v>
      </c>
      <c r="J730">
        <v>8457</v>
      </c>
      <c r="K730">
        <v>374</v>
      </c>
      <c r="L730">
        <v>79</v>
      </c>
      <c r="M730">
        <v>10</v>
      </c>
      <c r="N730">
        <v>12</v>
      </c>
      <c r="O730">
        <v>6</v>
      </c>
      <c r="P730">
        <v>475</v>
      </c>
      <c r="Q730" s="18">
        <v>5.6166489298805702E-2</v>
      </c>
      <c r="R730">
        <v>19</v>
      </c>
    </row>
    <row r="731" spans="1:18" x14ac:dyDescent="0.3">
      <c r="A731" t="s">
        <v>1630</v>
      </c>
      <c r="B731" t="s">
        <v>66</v>
      </c>
      <c r="C731" t="s">
        <v>155</v>
      </c>
      <c r="D731" t="s">
        <v>187</v>
      </c>
      <c r="E731">
        <v>0</v>
      </c>
      <c r="F731" s="16">
        <v>45698</v>
      </c>
      <c r="G731" t="s">
        <v>1858</v>
      </c>
      <c r="H731" s="17">
        <v>0.32777777777777778</v>
      </c>
      <c r="I731">
        <v>63259</v>
      </c>
      <c r="J731">
        <v>57529</v>
      </c>
      <c r="K731">
        <v>3088</v>
      </c>
      <c r="L731">
        <v>57</v>
      </c>
      <c r="M731">
        <v>34</v>
      </c>
      <c r="N731">
        <v>45</v>
      </c>
      <c r="O731">
        <v>26</v>
      </c>
      <c r="P731">
        <v>3224</v>
      </c>
      <c r="Q731" s="18">
        <v>5.6041300909106702E-2</v>
      </c>
      <c r="R731">
        <v>7</v>
      </c>
    </row>
    <row r="732" spans="1:18" x14ac:dyDescent="0.3">
      <c r="A732" t="s">
        <v>1629</v>
      </c>
      <c r="B732" t="s">
        <v>65</v>
      </c>
      <c r="C732" t="s">
        <v>154</v>
      </c>
      <c r="D732" t="s">
        <v>189</v>
      </c>
      <c r="E732">
        <v>28</v>
      </c>
      <c r="F732" s="16">
        <v>45698</v>
      </c>
      <c r="G732" t="s">
        <v>1858</v>
      </c>
      <c r="H732" s="17">
        <v>0.81805555555555554</v>
      </c>
      <c r="I732">
        <v>4716</v>
      </c>
      <c r="J732">
        <v>3240</v>
      </c>
      <c r="K732">
        <v>157</v>
      </c>
      <c r="L732">
        <v>16</v>
      </c>
      <c r="M732">
        <v>2</v>
      </c>
      <c r="N732">
        <v>1</v>
      </c>
      <c r="O732">
        <v>1</v>
      </c>
      <c r="P732">
        <v>176</v>
      </c>
      <c r="Q732" s="18">
        <v>5.4320987654321001E-2</v>
      </c>
      <c r="R732">
        <v>19</v>
      </c>
    </row>
    <row r="733" spans="1:18" x14ac:dyDescent="0.3">
      <c r="A733" t="s">
        <v>1628</v>
      </c>
      <c r="B733" t="s">
        <v>64</v>
      </c>
      <c r="C733" t="s">
        <v>153</v>
      </c>
      <c r="D733" t="s">
        <v>187</v>
      </c>
      <c r="E733">
        <v>0</v>
      </c>
      <c r="F733" s="16">
        <v>45699</v>
      </c>
      <c r="G733" t="s">
        <v>1863</v>
      </c>
      <c r="H733" s="17">
        <v>0.34166666666666667</v>
      </c>
      <c r="I733">
        <v>15800</v>
      </c>
      <c r="J733">
        <v>12914</v>
      </c>
      <c r="K733">
        <v>652</v>
      </c>
      <c r="L733">
        <v>87</v>
      </c>
      <c r="M733">
        <v>13</v>
      </c>
      <c r="N733">
        <v>33</v>
      </c>
      <c r="O733">
        <v>11</v>
      </c>
      <c r="P733">
        <v>785</v>
      </c>
      <c r="Q733" s="18">
        <v>6.0786743069536901E-2</v>
      </c>
      <c r="R733">
        <v>8</v>
      </c>
    </row>
    <row r="734" spans="1:18" x14ac:dyDescent="0.3">
      <c r="A734" t="s">
        <v>1627</v>
      </c>
      <c r="B734" t="s">
        <v>63</v>
      </c>
      <c r="C734" t="s">
        <v>152</v>
      </c>
      <c r="D734" t="s">
        <v>187</v>
      </c>
      <c r="E734">
        <v>0</v>
      </c>
      <c r="F734" s="16">
        <v>45701</v>
      </c>
      <c r="G734" t="s">
        <v>1861</v>
      </c>
      <c r="H734" s="17">
        <v>0.33541666666666664</v>
      </c>
      <c r="I734">
        <v>6557</v>
      </c>
      <c r="J734">
        <v>5257</v>
      </c>
      <c r="K734">
        <v>399</v>
      </c>
      <c r="L734">
        <v>31</v>
      </c>
      <c r="M734">
        <v>4</v>
      </c>
      <c r="N734">
        <v>5</v>
      </c>
      <c r="O734">
        <v>1</v>
      </c>
      <c r="P734">
        <v>439</v>
      </c>
      <c r="Q734" s="18">
        <v>8.3507704013696005E-2</v>
      </c>
      <c r="R734">
        <v>8</v>
      </c>
    </row>
    <row r="735" spans="1:18" x14ac:dyDescent="0.3">
      <c r="A735" t="s">
        <v>1626</v>
      </c>
      <c r="B735" t="s">
        <v>62</v>
      </c>
      <c r="C735" t="s">
        <v>151</v>
      </c>
      <c r="D735" t="s">
        <v>187</v>
      </c>
      <c r="E735">
        <v>0</v>
      </c>
      <c r="F735" s="16">
        <v>45702</v>
      </c>
      <c r="G735" t="s">
        <v>1860</v>
      </c>
      <c r="H735" s="17">
        <v>0.76041666666666663</v>
      </c>
      <c r="I735">
        <v>6152</v>
      </c>
      <c r="J735">
        <v>4785</v>
      </c>
      <c r="K735">
        <v>126</v>
      </c>
      <c r="L735">
        <v>16</v>
      </c>
      <c r="M735">
        <v>0</v>
      </c>
      <c r="N735">
        <v>5</v>
      </c>
      <c r="P735">
        <v>147</v>
      </c>
      <c r="Q735" s="18">
        <v>3.0721003134796199E-2</v>
      </c>
      <c r="R735">
        <v>18</v>
      </c>
    </row>
    <row r="736" spans="1:18" x14ac:dyDescent="0.3">
      <c r="A736" t="s">
        <v>1624</v>
      </c>
      <c r="B736" t="s">
        <v>60</v>
      </c>
      <c r="C736" t="s">
        <v>149</v>
      </c>
      <c r="D736" t="s">
        <v>188</v>
      </c>
      <c r="E736">
        <v>0</v>
      </c>
      <c r="F736" s="16">
        <v>45705</v>
      </c>
      <c r="G736" t="s">
        <v>1858</v>
      </c>
      <c r="H736" s="17">
        <v>0.77916666666666667</v>
      </c>
      <c r="I736">
        <v>24777</v>
      </c>
      <c r="J736">
        <v>14060</v>
      </c>
      <c r="K736">
        <v>1013</v>
      </c>
      <c r="L736">
        <v>154</v>
      </c>
      <c r="M736">
        <v>41</v>
      </c>
      <c r="N736">
        <v>58</v>
      </c>
      <c r="O736">
        <v>17</v>
      </c>
      <c r="P736">
        <v>1266</v>
      </c>
      <c r="Q736" s="18">
        <v>9.0042674253200602E-2</v>
      </c>
      <c r="R736">
        <v>18</v>
      </c>
    </row>
    <row r="737" spans="1:18" x14ac:dyDescent="0.3">
      <c r="A737" t="s">
        <v>1625</v>
      </c>
      <c r="B737" t="s">
        <v>61</v>
      </c>
      <c r="C737" t="s">
        <v>150</v>
      </c>
      <c r="D737" t="s">
        <v>187</v>
      </c>
      <c r="E737">
        <v>0</v>
      </c>
      <c r="F737" s="16">
        <v>45705</v>
      </c>
      <c r="G737" t="s">
        <v>1858</v>
      </c>
      <c r="H737" s="17">
        <v>0.35416666666666669</v>
      </c>
      <c r="I737">
        <v>3792</v>
      </c>
      <c r="J737">
        <v>2888</v>
      </c>
      <c r="K737">
        <v>74</v>
      </c>
      <c r="L737">
        <v>5</v>
      </c>
      <c r="M737">
        <v>3</v>
      </c>
      <c r="N737">
        <v>3</v>
      </c>
      <c r="P737">
        <v>85</v>
      </c>
      <c r="Q737" s="18">
        <v>2.9432132963988899E-2</v>
      </c>
      <c r="R737">
        <v>8</v>
      </c>
    </row>
    <row r="738" spans="1:18" x14ac:dyDescent="0.3">
      <c r="A738" t="s">
        <v>1622</v>
      </c>
      <c r="B738" t="s">
        <v>58</v>
      </c>
      <c r="C738" t="s">
        <v>147</v>
      </c>
      <c r="D738" t="s">
        <v>189</v>
      </c>
      <c r="E738">
        <v>57</v>
      </c>
      <c r="F738" s="16">
        <v>45706</v>
      </c>
      <c r="G738" t="s">
        <v>1863</v>
      </c>
      <c r="H738" s="17">
        <v>0.77500000000000002</v>
      </c>
      <c r="I738">
        <v>5316</v>
      </c>
      <c r="J738">
        <v>3131</v>
      </c>
      <c r="K738">
        <v>161</v>
      </c>
      <c r="L738">
        <v>21</v>
      </c>
      <c r="M738">
        <v>8</v>
      </c>
      <c r="N738">
        <v>8</v>
      </c>
      <c r="P738">
        <v>198</v>
      </c>
      <c r="Q738" s="18">
        <v>6.3238581922708398E-2</v>
      </c>
      <c r="R738">
        <v>18</v>
      </c>
    </row>
    <row r="739" spans="1:18" x14ac:dyDescent="0.3">
      <c r="A739" t="s">
        <v>1623</v>
      </c>
      <c r="B739" t="s">
        <v>59</v>
      </c>
      <c r="C739" t="s">
        <v>148</v>
      </c>
      <c r="D739" t="s">
        <v>189</v>
      </c>
      <c r="E739">
        <v>68</v>
      </c>
      <c r="F739" s="16">
        <v>45706</v>
      </c>
      <c r="G739" t="s">
        <v>1863</v>
      </c>
      <c r="H739" s="17">
        <v>0.33055555555555555</v>
      </c>
      <c r="I739">
        <v>4348</v>
      </c>
      <c r="J739">
        <v>2859</v>
      </c>
      <c r="K739">
        <v>199</v>
      </c>
      <c r="L739">
        <v>5</v>
      </c>
      <c r="M739">
        <v>4</v>
      </c>
      <c r="N739">
        <v>3</v>
      </c>
      <c r="O739">
        <v>2</v>
      </c>
      <c r="P739">
        <v>211</v>
      </c>
      <c r="Q739" s="18">
        <v>7.3802028681357101E-2</v>
      </c>
      <c r="R739">
        <v>7</v>
      </c>
    </row>
    <row r="740" spans="1:18" x14ac:dyDescent="0.3">
      <c r="A740" t="s">
        <v>1621</v>
      </c>
      <c r="B740" t="s">
        <v>57</v>
      </c>
      <c r="C740" t="s">
        <v>146</v>
      </c>
      <c r="D740" t="s">
        <v>187</v>
      </c>
      <c r="E740">
        <v>0</v>
      </c>
      <c r="F740" s="16">
        <v>45707</v>
      </c>
      <c r="G740" t="s">
        <v>1862</v>
      </c>
      <c r="H740" s="17">
        <v>0.79791666666666672</v>
      </c>
      <c r="I740">
        <v>4253</v>
      </c>
      <c r="J740">
        <v>3264</v>
      </c>
      <c r="K740">
        <v>28</v>
      </c>
      <c r="L740">
        <v>8</v>
      </c>
      <c r="M740">
        <v>0</v>
      </c>
      <c r="N740">
        <v>3</v>
      </c>
      <c r="P740">
        <v>39</v>
      </c>
      <c r="Q740" s="18">
        <v>1.19485294117647E-2</v>
      </c>
      <c r="R740">
        <v>19</v>
      </c>
    </row>
    <row r="741" spans="1:18" x14ac:dyDescent="0.3">
      <c r="A741" t="s">
        <v>1620</v>
      </c>
      <c r="B741" t="s">
        <v>56</v>
      </c>
      <c r="C741" t="s">
        <v>145</v>
      </c>
      <c r="D741" t="s">
        <v>187</v>
      </c>
      <c r="E741">
        <v>0</v>
      </c>
      <c r="F741" s="16">
        <v>45708</v>
      </c>
      <c r="G741" t="s">
        <v>1861</v>
      </c>
      <c r="H741" s="17">
        <v>0.7680555555555556</v>
      </c>
      <c r="I741">
        <v>14460</v>
      </c>
      <c r="J741">
        <v>12355</v>
      </c>
      <c r="K741">
        <v>450</v>
      </c>
      <c r="L741">
        <v>205</v>
      </c>
      <c r="M741">
        <v>101</v>
      </c>
      <c r="N741">
        <v>19</v>
      </c>
      <c r="O741">
        <v>16</v>
      </c>
      <c r="P741">
        <v>775</v>
      </c>
      <c r="Q741" s="18">
        <v>6.2727640631323398E-2</v>
      </c>
      <c r="R741">
        <v>18</v>
      </c>
    </row>
    <row r="742" spans="1:18" x14ac:dyDescent="0.3">
      <c r="A742" t="s">
        <v>1619</v>
      </c>
      <c r="B742" t="s">
        <v>55</v>
      </c>
      <c r="C742" t="s">
        <v>144</v>
      </c>
      <c r="D742" t="s">
        <v>187</v>
      </c>
      <c r="E742">
        <v>0</v>
      </c>
      <c r="F742" s="16">
        <v>45709</v>
      </c>
      <c r="G742" t="s">
        <v>1860</v>
      </c>
      <c r="H742" s="17">
        <v>0.3972222222222222</v>
      </c>
      <c r="I742">
        <v>5863</v>
      </c>
      <c r="J742">
        <v>4324</v>
      </c>
      <c r="K742">
        <v>250</v>
      </c>
      <c r="L742">
        <v>37</v>
      </c>
      <c r="M742">
        <v>3</v>
      </c>
      <c r="N742">
        <v>14</v>
      </c>
      <c r="P742">
        <v>304</v>
      </c>
      <c r="Q742" s="18">
        <v>7.0305272895467202E-2</v>
      </c>
      <c r="R742">
        <v>9</v>
      </c>
    </row>
    <row r="743" spans="1:18" x14ac:dyDescent="0.3">
      <c r="A743" t="s">
        <v>1618</v>
      </c>
      <c r="B743" t="s">
        <v>54</v>
      </c>
      <c r="C743" t="s">
        <v>143</v>
      </c>
      <c r="D743" t="s">
        <v>188</v>
      </c>
      <c r="E743">
        <v>0</v>
      </c>
      <c r="F743" s="16">
        <v>45709</v>
      </c>
      <c r="G743" t="s">
        <v>1860</v>
      </c>
      <c r="H743" s="17">
        <v>0.75902777777777775</v>
      </c>
      <c r="I743">
        <v>3765</v>
      </c>
      <c r="J743">
        <v>2332</v>
      </c>
      <c r="K743">
        <v>56</v>
      </c>
      <c r="L743">
        <v>33</v>
      </c>
      <c r="M743">
        <v>0</v>
      </c>
      <c r="N743">
        <v>0</v>
      </c>
      <c r="P743">
        <v>89</v>
      </c>
      <c r="Q743" s="18">
        <v>3.8164665523156102E-2</v>
      </c>
      <c r="R743">
        <v>18</v>
      </c>
    </row>
    <row r="744" spans="1:18" x14ac:dyDescent="0.3">
      <c r="A744" t="s">
        <v>1617</v>
      </c>
      <c r="B744" t="s">
        <v>53</v>
      </c>
      <c r="C744" t="s">
        <v>142</v>
      </c>
      <c r="D744" t="s">
        <v>187</v>
      </c>
      <c r="E744">
        <v>0</v>
      </c>
      <c r="F744" s="16">
        <v>45710</v>
      </c>
      <c r="G744" t="s">
        <v>1859</v>
      </c>
      <c r="H744" s="17">
        <v>0.35138888888888886</v>
      </c>
      <c r="I744">
        <v>2574</v>
      </c>
      <c r="J744">
        <v>1840</v>
      </c>
      <c r="K744">
        <v>45</v>
      </c>
      <c r="L744">
        <v>12</v>
      </c>
      <c r="M744">
        <v>1</v>
      </c>
      <c r="N744">
        <v>8</v>
      </c>
      <c r="O744">
        <v>4</v>
      </c>
      <c r="P744">
        <v>66</v>
      </c>
      <c r="Q744" s="18">
        <v>3.5869565217391298E-2</v>
      </c>
      <c r="R744">
        <v>8</v>
      </c>
    </row>
    <row r="745" spans="1:18" x14ac:dyDescent="0.3">
      <c r="A745" t="s">
        <v>1616</v>
      </c>
      <c r="B745" t="s">
        <v>52</v>
      </c>
      <c r="C745" t="s">
        <v>141</v>
      </c>
      <c r="D745" t="s">
        <v>189</v>
      </c>
      <c r="E745">
        <v>60</v>
      </c>
      <c r="F745" s="16">
        <v>45711</v>
      </c>
      <c r="G745" t="s">
        <v>1864</v>
      </c>
      <c r="H745" s="17">
        <v>0.81319444444444444</v>
      </c>
      <c r="I745">
        <v>8989</v>
      </c>
      <c r="J745">
        <v>6135</v>
      </c>
      <c r="K745">
        <v>342</v>
      </c>
      <c r="L745">
        <v>79</v>
      </c>
      <c r="M745">
        <v>9</v>
      </c>
      <c r="N745">
        <v>39</v>
      </c>
      <c r="O745">
        <v>26</v>
      </c>
      <c r="P745">
        <v>469</v>
      </c>
      <c r="Q745" s="18">
        <v>7.6446617766911196E-2</v>
      </c>
      <c r="R745">
        <v>19</v>
      </c>
    </row>
    <row r="746" spans="1:18" x14ac:dyDescent="0.3">
      <c r="A746" t="s">
        <v>1615</v>
      </c>
      <c r="B746" t="s">
        <v>51</v>
      </c>
      <c r="C746" t="s">
        <v>140</v>
      </c>
      <c r="D746" t="s">
        <v>187</v>
      </c>
      <c r="E746">
        <v>0</v>
      </c>
      <c r="F746" s="16">
        <v>45712</v>
      </c>
      <c r="G746" t="s">
        <v>1858</v>
      </c>
      <c r="H746" s="17">
        <v>0.40555555555555556</v>
      </c>
      <c r="I746">
        <v>26153</v>
      </c>
      <c r="J746">
        <v>20665</v>
      </c>
      <c r="K746">
        <v>1018</v>
      </c>
      <c r="L746">
        <v>342</v>
      </c>
      <c r="M746">
        <v>15</v>
      </c>
      <c r="N746">
        <v>117</v>
      </c>
      <c r="O746">
        <v>129</v>
      </c>
      <c r="P746">
        <v>1492</v>
      </c>
      <c r="Q746" s="18">
        <v>7.2199370917009398E-2</v>
      </c>
      <c r="R746">
        <v>9</v>
      </c>
    </row>
    <row r="747" spans="1:18" x14ac:dyDescent="0.3">
      <c r="A747" t="s">
        <v>1614</v>
      </c>
      <c r="B747" t="s">
        <v>50</v>
      </c>
      <c r="C747" t="s">
        <v>139</v>
      </c>
      <c r="D747" t="s">
        <v>187</v>
      </c>
      <c r="E747">
        <v>0</v>
      </c>
      <c r="F747" s="16">
        <v>45712</v>
      </c>
      <c r="G747" t="s">
        <v>1858</v>
      </c>
      <c r="H747" s="17">
        <v>0.79861111111111116</v>
      </c>
      <c r="I747">
        <v>24078</v>
      </c>
      <c r="J747">
        <v>19552</v>
      </c>
      <c r="K747">
        <v>452</v>
      </c>
      <c r="L747">
        <v>131</v>
      </c>
      <c r="M747">
        <v>81</v>
      </c>
      <c r="N747">
        <v>23</v>
      </c>
      <c r="O747">
        <v>4</v>
      </c>
      <c r="P747">
        <v>687</v>
      </c>
      <c r="Q747" s="18">
        <v>3.51370703764321E-2</v>
      </c>
      <c r="R747">
        <v>19</v>
      </c>
    </row>
    <row r="748" spans="1:18" x14ac:dyDescent="0.3">
      <c r="A748" t="s">
        <v>1613</v>
      </c>
      <c r="B748" t="s">
        <v>49</v>
      </c>
      <c r="C748" t="s">
        <v>138</v>
      </c>
      <c r="D748" t="s">
        <v>189</v>
      </c>
      <c r="E748">
        <v>65</v>
      </c>
      <c r="F748" s="16">
        <v>45713</v>
      </c>
      <c r="G748" t="s">
        <v>1863</v>
      </c>
      <c r="H748" s="17">
        <v>0.36527777777777776</v>
      </c>
      <c r="I748">
        <v>212710</v>
      </c>
      <c r="J748">
        <v>168723</v>
      </c>
      <c r="K748">
        <v>12817</v>
      </c>
      <c r="L748">
        <v>1111</v>
      </c>
      <c r="M748">
        <v>102</v>
      </c>
      <c r="N748">
        <v>1056</v>
      </c>
      <c r="O748">
        <v>1217</v>
      </c>
      <c r="P748">
        <v>15086</v>
      </c>
      <c r="Q748" s="18">
        <v>8.94128245704498E-2</v>
      </c>
      <c r="R748">
        <v>8</v>
      </c>
    </row>
    <row r="749" spans="1:18" x14ac:dyDescent="0.3">
      <c r="A749" t="s">
        <v>1612</v>
      </c>
      <c r="B749" t="s">
        <v>48</v>
      </c>
      <c r="C749" t="s">
        <v>137</v>
      </c>
      <c r="D749" t="s">
        <v>187</v>
      </c>
      <c r="E749">
        <v>0</v>
      </c>
      <c r="F749" s="16">
        <v>45713</v>
      </c>
      <c r="G749" t="s">
        <v>1863</v>
      </c>
      <c r="H749" s="17">
        <v>0.59513888888888888</v>
      </c>
      <c r="I749">
        <v>4484</v>
      </c>
      <c r="J749">
        <v>3365</v>
      </c>
      <c r="K749">
        <v>78</v>
      </c>
      <c r="L749">
        <v>2</v>
      </c>
      <c r="M749">
        <v>2</v>
      </c>
      <c r="N749">
        <v>1</v>
      </c>
      <c r="P749">
        <v>83</v>
      </c>
      <c r="Q749" s="18">
        <v>2.4665676077266E-2</v>
      </c>
      <c r="R749">
        <v>14</v>
      </c>
    </row>
    <row r="750" spans="1:18" x14ac:dyDescent="0.3">
      <c r="A750" t="s">
        <v>1611</v>
      </c>
      <c r="B750" t="s">
        <v>47</v>
      </c>
      <c r="C750" t="s">
        <v>136</v>
      </c>
      <c r="D750" t="s">
        <v>187</v>
      </c>
      <c r="E750">
        <v>0</v>
      </c>
      <c r="F750" s="16">
        <v>45714</v>
      </c>
      <c r="G750" t="s">
        <v>1862</v>
      </c>
      <c r="H750" s="17">
        <v>0.72291666666666665</v>
      </c>
      <c r="I750">
        <v>6188</v>
      </c>
      <c r="J750">
        <v>4417</v>
      </c>
      <c r="K750">
        <v>53</v>
      </c>
      <c r="L750">
        <v>18</v>
      </c>
      <c r="M750">
        <v>15</v>
      </c>
      <c r="N750">
        <v>2</v>
      </c>
      <c r="P750">
        <v>88</v>
      </c>
      <c r="Q750" s="18">
        <v>1.99230246773828E-2</v>
      </c>
      <c r="R750">
        <v>17</v>
      </c>
    </row>
    <row r="751" spans="1:18" x14ac:dyDescent="0.3">
      <c r="A751" t="s">
        <v>1610</v>
      </c>
      <c r="B751" t="s">
        <v>46</v>
      </c>
      <c r="C751" t="s">
        <v>135</v>
      </c>
      <c r="D751" t="s">
        <v>187</v>
      </c>
      <c r="E751">
        <v>0</v>
      </c>
      <c r="F751" s="16">
        <v>45715</v>
      </c>
      <c r="G751" t="s">
        <v>1861</v>
      </c>
      <c r="H751" s="17">
        <v>0.78125</v>
      </c>
      <c r="I751">
        <v>3510</v>
      </c>
      <c r="J751">
        <v>2738</v>
      </c>
      <c r="K751">
        <v>44</v>
      </c>
      <c r="L751">
        <v>5</v>
      </c>
      <c r="M751">
        <v>1</v>
      </c>
      <c r="N751">
        <v>4</v>
      </c>
      <c r="O751">
        <v>1</v>
      </c>
      <c r="P751">
        <v>54</v>
      </c>
      <c r="Q751" s="18">
        <v>1.9722425127830501E-2</v>
      </c>
      <c r="R751">
        <v>18</v>
      </c>
    </row>
    <row r="752" spans="1:18" x14ac:dyDescent="0.3">
      <c r="A752" t="s">
        <v>1609</v>
      </c>
      <c r="B752" t="s">
        <v>45</v>
      </c>
      <c r="C752" t="s">
        <v>134</v>
      </c>
      <c r="D752" t="s">
        <v>187</v>
      </c>
      <c r="E752">
        <v>0</v>
      </c>
      <c r="F752" s="16">
        <v>45716</v>
      </c>
      <c r="G752" t="s">
        <v>1860</v>
      </c>
      <c r="H752" s="17">
        <v>0.3347222222222222</v>
      </c>
      <c r="I752">
        <v>5283</v>
      </c>
      <c r="J752">
        <v>3996</v>
      </c>
      <c r="K752">
        <v>130</v>
      </c>
      <c r="L752">
        <v>11</v>
      </c>
      <c r="M752">
        <v>7</v>
      </c>
      <c r="N752">
        <v>6</v>
      </c>
      <c r="O752">
        <v>1</v>
      </c>
      <c r="P752">
        <v>154</v>
      </c>
      <c r="Q752" s="18">
        <v>3.8538538538538503E-2</v>
      </c>
      <c r="R752">
        <v>8</v>
      </c>
    </row>
    <row r="753" spans="1:18" x14ac:dyDescent="0.3">
      <c r="A753" t="s">
        <v>1608</v>
      </c>
      <c r="B753" t="s">
        <v>44</v>
      </c>
      <c r="C753" t="s">
        <v>133</v>
      </c>
      <c r="D753" t="s">
        <v>189</v>
      </c>
      <c r="E753">
        <v>67</v>
      </c>
      <c r="F753" s="16">
        <v>45716</v>
      </c>
      <c r="G753" t="s">
        <v>1860</v>
      </c>
      <c r="H753" s="17">
        <v>0.78402777777777777</v>
      </c>
      <c r="I753">
        <v>2643</v>
      </c>
      <c r="J753">
        <v>1732</v>
      </c>
      <c r="K753">
        <v>47</v>
      </c>
      <c r="L753">
        <v>4</v>
      </c>
      <c r="M753">
        <v>5</v>
      </c>
      <c r="N753">
        <v>5</v>
      </c>
      <c r="O753">
        <v>1</v>
      </c>
      <c r="P753">
        <v>61</v>
      </c>
      <c r="Q753" s="18">
        <v>3.5219399538106197E-2</v>
      </c>
      <c r="R753">
        <v>18</v>
      </c>
    </row>
    <row r="754" spans="1:18" x14ac:dyDescent="0.3">
      <c r="A754" t="s">
        <v>1607</v>
      </c>
      <c r="B754" t="s">
        <v>43</v>
      </c>
      <c r="C754" t="s">
        <v>132</v>
      </c>
      <c r="D754" t="s">
        <v>187</v>
      </c>
      <c r="E754">
        <v>0</v>
      </c>
      <c r="F754" s="16">
        <v>45718</v>
      </c>
      <c r="G754" t="s">
        <v>1864</v>
      </c>
      <c r="H754" s="17">
        <v>0.43194444444444446</v>
      </c>
      <c r="I754">
        <v>12173</v>
      </c>
      <c r="J754">
        <v>9302</v>
      </c>
      <c r="K754">
        <v>646</v>
      </c>
      <c r="L754">
        <v>38</v>
      </c>
      <c r="M754">
        <v>22</v>
      </c>
      <c r="N754">
        <v>15</v>
      </c>
      <c r="O754">
        <v>1</v>
      </c>
      <c r="P754">
        <v>721</v>
      </c>
      <c r="Q754" s="18">
        <v>7.7510212857449995E-2</v>
      </c>
      <c r="R754">
        <v>10</v>
      </c>
    </row>
    <row r="755" spans="1:18" x14ac:dyDescent="0.3">
      <c r="A755" t="s">
        <v>1606</v>
      </c>
      <c r="B755" t="s">
        <v>42</v>
      </c>
      <c r="C755" t="s">
        <v>131</v>
      </c>
      <c r="D755" t="s">
        <v>187</v>
      </c>
      <c r="E755">
        <v>0</v>
      </c>
      <c r="F755" s="16">
        <v>45720</v>
      </c>
      <c r="G755" t="s">
        <v>1863</v>
      </c>
      <c r="H755" s="17">
        <v>0.38541666666666669</v>
      </c>
      <c r="I755">
        <v>8487</v>
      </c>
      <c r="J755">
        <v>6439</v>
      </c>
      <c r="K755">
        <v>234</v>
      </c>
      <c r="L755">
        <v>27</v>
      </c>
      <c r="M755">
        <v>2</v>
      </c>
      <c r="N755">
        <v>12</v>
      </c>
      <c r="O755">
        <v>2</v>
      </c>
      <c r="P755">
        <v>275</v>
      </c>
      <c r="Q755" s="18">
        <v>4.2708495107936E-2</v>
      </c>
      <c r="R755">
        <v>9</v>
      </c>
    </row>
    <row r="756" spans="1:18" x14ac:dyDescent="0.3">
      <c r="A756" t="s">
        <v>1604</v>
      </c>
      <c r="B756" t="s">
        <v>40</v>
      </c>
      <c r="C756" t="s">
        <v>129</v>
      </c>
      <c r="D756" t="s">
        <v>187</v>
      </c>
      <c r="E756">
        <v>0</v>
      </c>
      <c r="F756" s="16">
        <v>45721</v>
      </c>
      <c r="G756" t="s">
        <v>1862</v>
      </c>
      <c r="H756" s="17">
        <v>0.80347222222222225</v>
      </c>
      <c r="I756">
        <v>10471</v>
      </c>
      <c r="J756">
        <v>7777</v>
      </c>
      <c r="K756">
        <v>236</v>
      </c>
      <c r="L756">
        <v>27</v>
      </c>
      <c r="M756">
        <v>2</v>
      </c>
      <c r="N756">
        <v>28</v>
      </c>
      <c r="O756">
        <v>15</v>
      </c>
      <c r="P756">
        <v>293</v>
      </c>
      <c r="Q756" s="18">
        <v>3.7675196091037699E-2</v>
      </c>
      <c r="R756">
        <v>19</v>
      </c>
    </row>
    <row r="757" spans="1:18" x14ac:dyDescent="0.3">
      <c r="A757" t="s">
        <v>1605</v>
      </c>
      <c r="B757" t="s">
        <v>41</v>
      </c>
      <c r="C757" t="s">
        <v>130</v>
      </c>
      <c r="D757" t="s">
        <v>187</v>
      </c>
      <c r="E757">
        <v>0</v>
      </c>
      <c r="F757" s="16">
        <v>45721</v>
      </c>
      <c r="G757" t="s">
        <v>1862</v>
      </c>
      <c r="H757" s="17">
        <v>0.3659722222222222</v>
      </c>
      <c r="I757">
        <v>5138</v>
      </c>
      <c r="J757">
        <v>3961</v>
      </c>
      <c r="K757">
        <v>142</v>
      </c>
      <c r="L757">
        <v>9</v>
      </c>
      <c r="M757">
        <v>3</v>
      </c>
      <c r="N757">
        <v>3</v>
      </c>
      <c r="P757">
        <v>157</v>
      </c>
      <c r="Q757" s="18">
        <v>3.9636455440545303E-2</v>
      </c>
      <c r="R757">
        <v>8</v>
      </c>
    </row>
    <row r="758" spans="1:18" x14ac:dyDescent="0.3">
      <c r="A758" t="s">
        <v>1603</v>
      </c>
      <c r="B758" t="s">
        <v>39</v>
      </c>
      <c r="C758" t="s">
        <v>128</v>
      </c>
      <c r="D758" t="s">
        <v>187</v>
      </c>
      <c r="E758">
        <v>0</v>
      </c>
      <c r="F758" s="16">
        <v>45722</v>
      </c>
      <c r="G758" t="s">
        <v>1861</v>
      </c>
      <c r="H758" s="17">
        <v>0.35694444444444445</v>
      </c>
      <c r="I758">
        <v>2464</v>
      </c>
      <c r="J758">
        <v>1961</v>
      </c>
      <c r="K758">
        <v>154</v>
      </c>
      <c r="L758">
        <v>0</v>
      </c>
      <c r="M758">
        <v>1</v>
      </c>
      <c r="N758">
        <v>1</v>
      </c>
      <c r="P758">
        <v>156</v>
      </c>
      <c r="Q758" s="18">
        <v>7.9551249362570103E-2</v>
      </c>
      <c r="R758">
        <v>8</v>
      </c>
    </row>
    <row r="759" spans="1:18" x14ac:dyDescent="0.3">
      <c r="A759" t="s">
        <v>1601</v>
      </c>
      <c r="B759" t="s">
        <v>37</v>
      </c>
      <c r="C759" t="s">
        <v>126</v>
      </c>
      <c r="D759" t="s">
        <v>187</v>
      </c>
      <c r="E759">
        <v>0</v>
      </c>
      <c r="F759" s="16">
        <v>45723</v>
      </c>
      <c r="G759" t="s">
        <v>1860</v>
      </c>
      <c r="H759" s="17">
        <v>0.75555555555555554</v>
      </c>
      <c r="I759">
        <v>16999</v>
      </c>
      <c r="J759">
        <v>12313</v>
      </c>
      <c r="K759">
        <v>427</v>
      </c>
      <c r="L759">
        <v>195</v>
      </c>
      <c r="M759">
        <v>8</v>
      </c>
      <c r="N759">
        <v>18</v>
      </c>
      <c r="P759">
        <v>648</v>
      </c>
      <c r="Q759" s="18">
        <v>5.2627304474945201E-2</v>
      </c>
      <c r="R759">
        <v>18</v>
      </c>
    </row>
    <row r="760" spans="1:18" x14ac:dyDescent="0.3">
      <c r="A760" t="s">
        <v>1602</v>
      </c>
      <c r="B760" t="s">
        <v>38</v>
      </c>
      <c r="C760" t="s">
        <v>127</v>
      </c>
      <c r="D760" t="s">
        <v>189</v>
      </c>
      <c r="E760">
        <v>54</v>
      </c>
      <c r="F760" s="16">
        <v>45723</v>
      </c>
      <c r="G760" t="s">
        <v>1860</v>
      </c>
      <c r="H760" s="17">
        <v>0.46527777777777779</v>
      </c>
      <c r="I760">
        <v>3576</v>
      </c>
      <c r="J760">
        <v>2591</v>
      </c>
      <c r="K760">
        <v>252</v>
      </c>
      <c r="L760">
        <v>3</v>
      </c>
      <c r="M760">
        <v>5</v>
      </c>
      <c r="N760">
        <v>3</v>
      </c>
      <c r="O760">
        <v>3</v>
      </c>
      <c r="P760">
        <v>263</v>
      </c>
      <c r="Q760" s="18">
        <v>0.10150521034349699</v>
      </c>
      <c r="R760">
        <v>11</v>
      </c>
    </row>
    <row r="761" spans="1:18" x14ac:dyDescent="0.3">
      <c r="A761" t="s">
        <v>1600</v>
      </c>
      <c r="B761" t="s">
        <v>36</v>
      </c>
      <c r="C761" t="s">
        <v>125</v>
      </c>
      <c r="D761" t="s">
        <v>188</v>
      </c>
      <c r="E761">
        <v>0</v>
      </c>
      <c r="F761" s="16">
        <v>45724</v>
      </c>
      <c r="G761" t="s">
        <v>1859</v>
      </c>
      <c r="H761" s="17">
        <v>0.32291666666666669</v>
      </c>
      <c r="I761">
        <v>28457</v>
      </c>
      <c r="J761">
        <v>20258</v>
      </c>
      <c r="K761">
        <v>576</v>
      </c>
      <c r="L761">
        <v>175</v>
      </c>
      <c r="M761">
        <v>1</v>
      </c>
      <c r="N761">
        <v>24</v>
      </c>
      <c r="O761">
        <v>6</v>
      </c>
      <c r="P761">
        <v>776</v>
      </c>
      <c r="Q761" s="18">
        <v>3.8305854477243599E-2</v>
      </c>
      <c r="R761">
        <v>7</v>
      </c>
    </row>
    <row r="762" spans="1:18" x14ac:dyDescent="0.3">
      <c r="A762" t="s">
        <v>1599</v>
      </c>
      <c r="B762" t="s">
        <v>35</v>
      </c>
      <c r="C762" t="s">
        <v>124</v>
      </c>
      <c r="D762" t="s">
        <v>189</v>
      </c>
      <c r="E762">
        <v>69</v>
      </c>
      <c r="F762" s="16">
        <v>45725</v>
      </c>
      <c r="G762" t="s">
        <v>1864</v>
      </c>
      <c r="H762" s="17">
        <v>0.85</v>
      </c>
      <c r="I762">
        <v>3387</v>
      </c>
      <c r="J762">
        <v>2667</v>
      </c>
      <c r="K762">
        <v>143</v>
      </c>
      <c r="L762">
        <v>18</v>
      </c>
      <c r="M762">
        <v>2</v>
      </c>
      <c r="N762">
        <v>1</v>
      </c>
      <c r="O762">
        <v>5</v>
      </c>
      <c r="P762">
        <v>164</v>
      </c>
      <c r="Q762" s="18">
        <v>6.1492313460817398E-2</v>
      </c>
      <c r="R762">
        <v>20</v>
      </c>
    </row>
    <row r="763" spans="1:18" x14ac:dyDescent="0.3">
      <c r="A763" t="s">
        <v>1598</v>
      </c>
      <c r="B763" t="s">
        <v>34</v>
      </c>
      <c r="C763" t="s">
        <v>123</v>
      </c>
      <c r="D763" t="s">
        <v>189</v>
      </c>
      <c r="E763">
        <v>85</v>
      </c>
      <c r="F763" s="16">
        <v>45726</v>
      </c>
      <c r="G763" t="s">
        <v>1858</v>
      </c>
      <c r="H763" s="17">
        <v>0.38611111111111113</v>
      </c>
      <c r="I763">
        <v>9580</v>
      </c>
      <c r="J763">
        <v>7936</v>
      </c>
      <c r="K763">
        <v>492</v>
      </c>
      <c r="L763">
        <v>75</v>
      </c>
      <c r="M763">
        <v>8</v>
      </c>
      <c r="N763">
        <v>26</v>
      </c>
      <c r="O763">
        <v>26</v>
      </c>
      <c r="P763">
        <v>601</v>
      </c>
      <c r="Q763" s="18">
        <v>7.5730846774193603E-2</v>
      </c>
      <c r="R763">
        <v>9</v>
      </c>
    </row>
    <row r="764" spans="1:18" x14ac:dyDescent="0.3">
      <c r="A764" t="s">
        <v>1597</v>
      </c>
      <c r="B764" t="s">
        <v>33</v>
      </c>
      <c r="C764" t="s">
        <v>122</v>
      </c>
      <c r="D764" t="s">
        <v>188</v>
      </c>
      <c r="E764">
        <v>0</v>
      </c>
      <c r="F764" s="16">
        <v>45726</v>
      </c>
      <c r="G764" t="s">
        <v>1858</v>
      </c>
      <c r="H764" s="17">
        <v>0.82291666666666663</v>
      </c>
      <c r="I764">
        <v>7271</v>
      </c>
      <c r="J764">
        <v>5249</v>
      </c>
      <c r="K764">
        <v>521</v>
      </c>
      <c r="L764">
        <v>13</v>
      </c>
      <c r="M764">
        <v>18</v>
      </c>
      <c r="N764">
        <v>3</v>
      </c>
      <c r="O764">
        <v>3</v>
      </c>
      <c r="P764">
        <v>555</v>
      </c>
      <c r="Q764" s="18">
        <v>0.105734425604877</v>
      </c>
      <c r="R764">
        <v>19</v>
      </c>
    </row>
    <row r="765" spans="1:18" x14ac:dyDescent="0.3">
      <c r="A765" t="s">
        <v>1596</v>
      </c>
      <c r="B765" t="s">
        <v>32</v>
      </c>
      <c r="C765" t="s">
        <v>121</v>
      </c>
      <c r="D765" t="s">
        <v>187</v>
      </c>
      <c r="E765">
        <v>0</v>
      </c>
      <c r="F765" s="16">
        <v>45727</v>
      </c>
      <c r="G765" t="s">
        <v>1863</v>
      </c>
      <c r="H765" s="17">
        <v>0.44374999999999998</v>
      </c>
      <c r="I765">
        <v>4338</v>
      </c>
      <c r="J765">
        <v>3319</v>
      </c>
      <c r="K765">
        <v>145</v>
      </c>
      <c r="L765">
        <v>30</v>
      </c>
      <c r="M765">
        <v>0</v>
      </c>
      <c r="N765">
        <v>7</v>
      </c>
      <c r="P765">
        <v>182</v>
      </c>
      <c r="Q765" s="18">
        <v>5.4835793913829499E-2</v>
      </c>
      <c r="R765">
        <v>10</v>
      </c>
    </row>
    <row r="766" spans="1:18" x14ac:dyDescent="0.3">
      <c r="A766" t="s">
        <v>1594</v>
      </c>
      <c r="B766" t="s">
        <v>30</v>
      </c>
      <c r="C766" t="s">
        <v>119</v>
      </c>
      <c r="D766" t="s">
        <v>189</v>
      </c>
      <c r="E766">
        <v>35</v>
      </c>
      <c r="F766" s="16">
        <v>45728</v>
      </c>
      <c r="G766" t="s">
        <v>1862</v>
      </c>
      <c r="H766" s="17">
        <v>0.80972222222222223</v>
      </c>
      <c r="I766">
        <v>41795</v>
      </c>
      <c r="J766">
        <v>25103</v>
      </c>
      <c r="K766">
        <v>940</v>
      </c>
      <c r="L766">
        <v>315</v>
      </c>
      <c r="M766">
        <v>58</v>
      </c>
      <c r="N766">
        <v>62</v>
      </c>
      <c r="O766">
        <v>4</v>
      </c>
      <c r="P766">
        <v>1375</v>
      </c>
      <c r="Q766" s="18">
        <v>5.4774329761383099E-2</v>
      </c>
      <c r="R766">
        <v>19</v>
      </c>
    </row>
    <row r="767" spans="1:18" x14ac:dyDescent="0.3">
      <c r="A767" t="s">
        <v>1595</v>
      </c>
      <c r="B767" t="s">
        <v>31</v>
      </c>
      <c r="C767" t="s">
        <v>120</v>
      </c>
      <c r="D767" t="s">
        <v>187</v>
      </c>
      <c r="E767">
        <v>0</v>
      </c>
      <c r="F767" s="16">
        <v>45728</v>
      </c>
      <c r="G767" t="s">
        <v>1862</v>
      </c>
      <c r="H767" s="17">
        <v>0.40486111111111112</v>
      </c>
      <c r="I767">
        <v>5246</v>
      </c>
      <c r="J767">
        <v>4039</v>
      </c>
      <c r="K767">
        <v>148</v>
      </c>
      <c r="L767">
        <v>37</v>
      </c>
      <c r="M767">
        <v>3</v>
      </c>
      <c r="N767">
        <v>5</v>
      </c>
      <c r="P767">
        <v>193</v>
      </c>
      <c r="Q767" s="18">
        <v>4.7784104976479301E-2</v>
      </c>
      <c r="R767">
        <v>9</v>
      </c>
    </row>
    <row r="768" spans="1:18" x14ac:dyDescent="0.3">
      <c r="A768" t="s">
        <v>1593</v>
      </c>
      <c r="B768" t="s">
        <v>29</v>
      </c>
      <c r="C768" t="s">
        <v>118</v>
      </c>
      <c r="D768" t="s">
        <v>187</v>
      </c>
      <c r="E768">
        <v>0</v>
      </c>
      <c r="F768" s="16">
        <v>45729</v>
      </c>
      <c r="G768" t="s">
        <v>1861</v>
      </c>
      <c r="H768" s="17">
        <v>0.45624999999999999</v>
      </c>
      <c r="I768">
        <v>7147</v>
      </c>
      <c r="J768">
        <v>5582</v>
      </c>
      <c r="K768">
        <v>203</v>
      </c>
      <c r="L768">
        <v>20</v>
      </c>
      <c r="M768">
        <v>1</v>
      </c>
      <c r="N768">
        <v>1</v>
      </c>
      <c r="O768">
        <v>2</v>
      </c>
      <c r="P768">
        <v>225</v>
      </c>
      <c r="Q768" s="18">
        <v>4.0308133285560703E-2</v>
      </c>
      <c r="R768">
        <v>10</v>
      </c>
    </row>
    <row r="769" spans="1:18" x14ac:dyDescent="0.3">
      <c r="A769" t="s">
        <v>1592</v>
      </c>
      <c r="B769" t="s">
        <v>28</v>
      </c>
      <c r="C769" t="s">
        <v>117</v>
      </c>
      <c r="D769" t="s">
        <v>187</v>
      </c>
      <c r="E769">
        <v>0</v>
      </c>
      <c r="F769" s="16">
        <v>45729</v>
      </c>
      <c r="G769" t="s">
        <v>1861</v>
      </c>
      <c r="H769" s="17">
        <v>0.82361111111111107</v>
      </c>
      <c r="I769">
        <v>4701</v>
      </c>
      <c r="J769">
        <v>3618</v>
      </c>
      <c r="K769">
        <v>70</v>
      </c>
      <c r="L769">
        <v>10</v>
      </c>
      <c r="M769">
        <v>4</v>
      </c>
      <c r="N769">
        <v>3</v>
      </c>
      <c r="O769">
        <v>2</v>
      </c>
      <c r="P769">
        <v>87</v>
      </c>
      <c r="Q769" s="18">
        <v>2.40464344941957E-2</v>
      </c>
      <c r="R769">
        <v>19</v>
      </c>
    </row>
    <row r="770" spans="1:18" x14ac:dyDescent="0.3">
      <c r="A770" t="s">
        <v>1591</v>
      </c>
      <c r="B770" t="s">
        <v>27</v>
      </c>
      <c r="C770" t="s">
        <v>116</v>
      </c>
      <c r="D770" t="s">
        <v>187</v>
      </c>
      <c r="E770">
        <v>0</v>
      </c>
      <c r="F770" s="16">
        <v>45730</v>
      </c>
      <c r="G770" t="s">
        <v>1860</v>
      </c>
      <c r="H770" s="17">
        <v>0.49722222222222223</v>
      </c>
      <c r="I770">
        <v>40216</v>
      </c>
      <c r="J770">
        <v>32891</v>
      </c>
      <c r="K770">
        <v>1670</v>
      </c>
      <c r="L770">
        <v>248</v>
      </c>
      <c r="M770">
        <v>15</v>
      </c>
      <c r="N770">
        <v>74</v>
      </c>
      <c r="O770">
        <v>154</v>
      </c>
      <c r="P770">
        <v>2007</v>
      </c>
      <c r="Q770" s="18">
        <v>6.1019731841537202E-2</v>
      </c>
      <c r="R770">
        <v>11</v>
      </c>
    </row>
    <row r="771" spans="1:18" x14ac:dyDescent="0.3">
      <c r="A771" t="s">
        <v>1590</v>
      </c>
      <c r="B771" t="s">
        <v>26</v>
      </c>
      <c r="C771" t="s">
        <v>115</v>
      </c>
      <c r="D771" t="s">
        <v>187</v>
      </c>
      <c r="E771">
        <v>0</v>
      </c>
      <c r="F771" s="16">
        <v>45732</v>
      </c>
      <c r="G771" t="s">
        <v>1864</v>
      </c>
      <c r="H771" s="17">
        <v>0.3527777777777778</v>
      </c>
      <c r="I771">
        <v>4812</v>
      </c>
      <c r="J771">
        <v>4142</v>
      </c>
      <c r="K771">
        <v>197</v>
      </c>
      <c r="L771">
        <v>13</v>
      </c>
      <c r="M771">
        <v>5</v>
      </c>
      <c r="N771">
        <v>4</v>
      </c>
      <c r="P771">
        <v>219</v>
      </c>
      <c r="Q771" s="18">
        <v>5.2873008208594897E-2</v>
      </c>
      <c r="R771">
        <v>8</v>
      </c>
    </row>
    <row r="772" spans="1:18" x14ac:dyDescent="0.3">
      <c r="A772" t="s">
        <v>1589</v>
      </c>
      <c r="B772" t="s">
        <v>25</v>
      </c>
      <c r="C772" t="s">
        <v>114</v>
      </c>
      <c r="D772" t="s">
        <v>187</v>
      </c>
      <c r="E772">
        <v>0</v>
      </c>
      <c r="F772" s="16">
        <v>45733</v>
      </c>
      <c r="G772" t="s">
        <v>1858</v>
      </c>
      <c r="H772" s="17">
        <v>0.45347222222222222</v>
      </c>
      <c r="I772">
        <v>5584</v>
      </c>
      <c r="J772">
        <v>4150</v>
      </c>
      <c r="K772">
        <v>193</v>
      </c>
      <c r="L772">
        <v>8</v>
      </c>
      <c r="M772">
        <v>15</v>
      </c>
      <c r="N772">
        <v>8</v>
      </c>
      <c r="O772">
        <v>1</v>
      </c>
      <c r="P772">
        <v>224</v>
      </c>
      <c r="Q772" s="18">
        <v>5.3975903614457803E-2</v>
      </c>
      <c r="R772">
        <v>10</v>
      </c>
    </row>
    <row r="773" spans="1:18" x14ac:dyDescent="0.3">
      <c r="A773" t="s">
        <v>1588</v>
      </c>
      <c r="B773" t="s">
        <v>24</v>
      </c>
      <c r="C773" t="s">
        <v>113</v>
      </c>
      <c r="D773" t="s">
        <v>187</v>
      </c>
      <c r="E773">
        <v>0</v>
      </c>
      <c r="F773" s="16">
        <v>45734</v>
      </c>
      <c r="G773" t="s">
        <v>1863</v>
      </c>
      <c r="H773" s="17">
        <v>0.82291666666666663</v>
      </c>
      <c r="I773">
        <v>6351</v>
      </c>
      <c r="J773">
        <v>4848</v>
      </c>
      <c r="K773">
        <v>397</v>
      </c>
      <c r="L773">
        <v>17</v>
      </c>
      <c r="M773">
        <v>2</v>
      </c>
      <c r="N773">
        <v>2</v>
      </c>
      <c r="O773">
        <v>3</v>
      </c>
      <c r="P773">
        <v>418</v>
      </c>
      <c r="Q773" s="18">
        <v>8.6221122112211196E-2</v>
      </c>
      <c r="R773">
        <v>19</v>
      </c>
    </row>
    <row r="774" spans="1:18" x14ac:dyDescent="0.3">
      <c r="A774" t="s">
        <v>1586</v>
      </c>
      <c r="B774" t="s">
        <v>22</v>
      </c>
      <c r="C774" t="s">
        <v>111</v>
      </c>
      <c r="D774" t="s">
        <v>188</v>
      </c>
      <c r="E774">
        <v>0</v>
      </c>
      <c r="F774" s="16">
        <v>45735</v>
      </c>
      <c r="G774" t="s">
        <v>1862</v>
      </c>
      <c r="H774" s="17">
        <v>0.85277777777777775</v>
      </c>
      <c r="I774">
        <v>12962</v>
      </c>
      <c r="J774">
        <v>8188</v>
      </c>
      <c r="K774">
        <v>1402</v>
      </c>
      <c r="L774">
        <v>125</v>
      </c>
      <c r="M774">
        <v>12</v>
      </c>
      <c r="N774">
        <v>16</v>
      </c>
      <c r="O774">
        <v>10</v>
      </c>
      <c r="P774">
        <v>1555</v>
      </c>
      <c r="Q774" s="18">
        <v>0.18991206643869099</v>
      </c>
      <c r="R774">
        <v>20</v>
      </c>
    </row>
    <row r="775" spans="1:18" x14ac:dyDescent="0.3">
      <c r="A775" t="s">
        <v>1587</v>
      </c>
      <c r="B775" t="s">
        <v>23</v>
      </c>
      <c r="C775" t="s">
        <v>112</v>
      </c>
      <c r="D775" t="s">
        <v>189</v>
      </c>
      <c r="E775">
        <v>87</v>
      </c>
      <c r="F775" s="16">
        <v>45735</v>
      </c>
      <c r="G775" t="s">
        <v>1862</v>
      </c>
      <c r="H775" s="17">
        <v>0.43263888888888891</v>
      </c>
      <c r="I775">
        <v>2297</v>
      </c>
      <c r="J775">
        <v>1723</v>
      </c>
      <c r="K775">
        <v>135</v>
      </c>
      <c r="L775">
        <v>9</v>
      </c>
      <c r="M775">
        <v>2</v>
      </c>
      <c r="N775">
        <v>2</v>
      </c>
      <c r="O775">
        <v>2</v>
      </c>
      <c r="P775">
        <v>148</v>
      </c>
      <c r="Q775" s="18">
        <v>8.5896691816598994E-2</v>
      </c>
      <c r="R775">
        <v>10</v>
      </c>
    </row>
    <row r="776" spans="1:18" x14ac:dyDescent="0.3">
      <c r="A776" t="s">
        <v>1585</v>
      </c>
      <c r="B776" t="s">
        <v>21</v>
      </c>
      <c r="C776" t="s">
        <v>110</v>
      </c>
      <c r="D776" t="s">
        <v>187</v>
      </c>
      <c r="E776">
        <v>0</v>
      </c>
      <c r="F776" s="16">
        <v>45736</v>
      </c>
      <c r="G776" t="s">
        <v>1861</v>
      </c>
      <c r="H776" s="17">
        <v>0.40763888888888888</v>
      </c>
      <c r="I776">
        <v>21626</v>
      </c>
      <c r="J776">
        <v>16240</v>
      </c>
      <c r="K776">
        <v>263</v>
      </c>
      <c r="L776">
        <v>112</v>
      </c>
      <c r="M776">
        <v>9</v>
      </c>
      <c r="N776">
        <v>11</v>
      </c>
      <c r="O776">
        <v>3</v>
      </c>
      <c r="P776">
        <v>395</v>
      </c>
      <c r="Q776" s="18">
        <v>2.43226600985222E-2</v>
      </c>
      <c r="R776">
        <v>9</v>
      </c>
    </row>
    <row r="777" spans="1:18" x14ac:dyDescent="0.3">
      <c r="A777" t="s">
        <v>1584</v>
      </c>
      <c r="B777" t="s">
        <v>20</v>
      </c>
      <c r="C777" t="s">
        <v>109</v>
      </c>
      <c r="D777" t="s">
        <v>188</v>
      </c>
      <c r="E777">
        <v>0</v>
      </c>
      <c r="F777" s="16">
        <v>45737</v>
      </c>
      <c r="G777" t="s">
        <v>1860</v>
      </c>
      <c r="H777" s="17">
        <v>0.44166666666666665</v>
      </c>
      <c r="I777">
        <v>3598</v>
      </c>
      <c r="J777">
        <v>1666</v>
      </c>
      <c r="K777">
        <v>68</v>
      </c>
      <c r="L777">
        <v>1</v>
      </c>
      <c r="M777">
        <v>4</v>
      </c>
      <c r="N777">
        <v>1</v>
      </c>
      <c r="P777">
        <v>74</v>
      </c>
      <c r="Q777" s="18">
        <v>4.4417767106842698E-2</v>
      </c>
      <c r="R777">
        <v>10</v>
      </c>
    </row>
    <row r="778" spans="1:18" x14ac:dyDescent="0.3">
      <c r="A778" t="s">
        <v>1583</v>
      </c>
      <c r="B778" t="s">
        <v>19</v>
      </c>
      <c r="C778" t="s">
        <v>108</v>
      </c>
      <c r="D778" t="s">
        <v>187</v>
      </c>
      <c r="E778">
        <v>0</v>
      </c>
      <c r="F778" s="16">
        <v>45740</v>
      </c>
      <c r="G778" t="s">
        <v>1858</v>
      </c>
      <c r="H778" s="17">
        <v>0.93333333333333335</v>
      </c>
      <c r="I778">
        <v>10840</v>
      </c>
      <c r="J778">
        <v>8017</v>
      </c>
      <c r="K778">
        <v>1192</v>
      </c>
      <c r="L778">
        <v>65</v>
      </c>
      <c r="M778">
        <v>17</v>
      </c>
      <c r="N778">
        <v>9</v>
      </c>
      <c r="O778">
        <v>4</v>
      </c>
      <c r="P778">
        <v>1283</v>
      </c>
      <c r="Q778" s="18">
        <v>0.160034925782712</v>
      </c>
      <c r="R778">
        <v>22</v>
      </c>
    </row>
    <row r="779" spans="1:18" x14ac:dyDescent="0.3">
      <c r="A779" t="s">
        <v>1582</v>
      </c>
      <c r="B779" t="s">
        <v>18</v>
      </c>
      <c r="C779" t="s">
        <v>107</v>
      </c>
      <c r="D779" t="s">
        <v>188</v>
      </c>
      <c r="E779">
        <v>0</v>
      </c>
      <c r="F779" s="16">
        <v>45741</v>
      </c>
      <c r="G779" t="s">
        <v>1863</v>
      </c>
      <c r="H779" s="17">
        <v>0.80555555555555558</v>
      </c>
      <c r="I779">
        <v>6566</v>
      </c>
      <c r="J779">
        <v>4251</v>
      </c>
      <c r="K779">
        <v>367</v>
      </c>
      <c r="L779">
        <v>7</v>
      </c>
      <c r="M779">
        <v>3</v>
      </c>
      <c r="N779">
        <v>2</v>
      </c>
      <c r="O779">
        <v>1</v>
      </c>
      <c r="P779">
        <v>379</v>
      </c>
      <c r="Q779" s="18">
        <v>8.9155492825217605E-2</v>
      </c>
      <c r="R779">
        <v>19</v>
      </c>
    </row>
    <row r="780" spans="1:18" x14ac:dyDescent="0.3">
      <c r="A780" t="s">
        <v>1580</v>
      </c>
      <c r="B780" t="s">
        <v>16</v>
      </c>
      <c r="C780" t="s">
        <v>105</v>
      </c>
      <c r="D780" t="s">
        <v>187</v>
      </c>
      <c r="E780">
        <v>0</v>
      </c>
      <c r="F780" s="16">
        <v>45742</v>
      </c>
      <c r="G780" t="s">
        <v>1862</v>
      </c>
      <c r="H780" s="17">
        <v>0.81666666666666665</v>
      </c>
      <c r="I780">
        <v>4659</v>
      </c>
      <c r="J780">
        <v>3607</v>
      </c>
      <c r="K780">
        <v>48</v>
      </c>
      <c r="L780">
        <v>0</v>
      </c>
      <c r="M780">
        <v>0</v>
      </c>
      <c r="N780">
        <v>1</v>
      </c>
      <c r="P780">
        <v>49</v>
      </c>
      <c r="Q780" s="18">
        <v>1.35846964236207E-2</v>
      </c>
      <c r="R780">
        <v>19</v>
      </c>
    </row>
    <row r="781" spans="1:18" x14ac:dyDescent="0.3">
      <c r="A781" t="s">
        <v>1581</v>
      </c>
      <c r="B781" t="s">
        <v>17</v>
      </c>
      <c r="C781" t="s">
        <v>106</v>
      </c>
      <c r="D781" t="s">
        <v>189</v>
      </c>
      <c r="E781">
        <v>151</v>
      </c>
      <c r="F781" s="16">
        <v>45742</v>
      </c>
      <c r="G781" t="s">
        <v>1862</v>
      </c>
      <c r="H781" s="17">
        <v>0.47708333333333336</v>
      </c>
      <c r="I781">
        <v>3524</v>
      </c>
      <c r="J781">
        <v>2623</v>
      </c>
      <c r="K781">
        <v>192</v>
      </c>
      <c r="L781">
        <v>40</v>
      </c>
      <c r="M781">
        <v>6</v>
      </c>
      <c r="N781">
        <v>15</v>
      </c>
      <c r="O781">
        <v>2</v>
      </c>
      <c r="P781">
        <v>253</v>
      </c>
      <c r="Q781" s="18">
        <v>9.6454441479222303E-2</v>
      </c>
      <c r="R781">
        <v>11</v>
      </c>
    </row>
    <row r="782" spans="1:18" x14ac:dyDescent="0.3">
      <c r="A782" t="s">
        <v>1579</v>
      </c>
      <c r="B782" t="s">
        <v>15</v>
      </c>
      <c r="C782" t="s">
        <v>104</v>
      </c>
      <c r="D782" t="s">
        <v>187</v>
      </c>
      <c r="E782">
        <v>0</v>
      </c>
      <c r="F782" s="16">
        <v>45743</v>
      </c>
      <c r="G782" t="s">
        <v>1861</v>
      </c>
      <c r="H782" s="17">
        <v>0.7993055555555556</v>
      </c>
      <c r="I782">
        <v>7351</v>
      </c>
      <c r="J782">
        <v>5568</v>
      </c>
      <c r="K782">
        <v>141</v>
      </c>
      <c r="L782">
        <v>22</v>
      </c>
      <c r="M782">
        <v>0</v>
      </c>
      <c r="N782">
        <v>7</v>
      </c>
      <c r="O782">
        <v>4</v>
      </c>
      <c r="P782">
        <v>170</v>
      </c>
      <c r="Q782" s="18">
        <v>3.05316091954023E-2</v>
      </c>
      <c r="R782">
        <v>19</v>
      </c>
    </row>
    <row r="783" spans="1:18" x14ac:dyDescent="0.3">
      <c r="A783" t="s">
        <v>1577</v>
      </c>
      <c r="B783" t="s">
        <v>13</v>
      </c>
      <c r="C783" t="s">
        <v>102</v>
      </c>
      <c r="D783" t="s">
        <v>189</v>
      </c>
      <c r="E783">
        <v>60</v>
      </c>
      <c r="F783" s="16">
        <v>45744</v>
      </c>
      <c r="G783" t="s">
        <v>1860</v>
      </c>
      <c r="H783" s="17">
        <v>0.80486111111111114</v>
      </c>
      <c r="I783">
        <v>8740</v>
      </c>
      <c r="J783">
        <v>5860</v>
      </c>
      <c r="K783">
        <v>221</v>
      </c>
      <c r="L783">
        <v>7</v>
      </c>
      <c r="M783">
        <v>8</v>
      </c>
      <c r="N783">
        <v>21</v>
      </c>
      <c r="O783">
        <v>2</v>
      </c>
      <c r="P783">
        <v>257</v>
      </c>
      <c r="Q783" s="18">
        <v>4.3856655290102402E-2</v>
      </c>
      <c r="R783">
        <v>19</v>
      </c>
    </row>
    <row r="784" spans="1:18" x14ac:dyDescent="0.3">
      <c r="A784" t="s">
        <v>1578</v>
      </c>
      <c r="B784" t="s">
        <v>14</v>
      </c>
      <c r="C784" t="s">
        <v>103</v>
      </c>
      <c r="D784" t="s">
        <v>187</v>
      </c>
      <c r="E784">
        <v>0</v>
      </c>
      <c r="F784" s="16">
        <v>45744</v>
      </c>
      <c r="G784" t="s">
        <v>1860</v>
      </c>
      <c r="H784" s="17">
        <v>0.3888888888888889</v>
      </c>
      <c r="I784">
        <v>2916</v>
      </c>
      <c r="J784">
        <v>2255</v>
      </c>
      <c r="K784">
        <v>45</v>
      </c>
      <c r="L784">
        <v>6</v>
      </c>
      <c r="M784">
        <v>0</v>
      </c>
      <c r="N784">
        <v>4</v>
      </c>
      <c r="P784">
        <v>55</v>
      </c>
      <c r="Q784" s="18">
        <v>2.4390243902439001E-2</v>
      </c>
      <c r="R784">
        <v>9</v>
      </c>
    </row>
    <row r="785" spans="1:18" x14ac:dyDescent="0.3">
      <c r="A785" t="s">
        <v>1575</v>
      </c>
      <c r="B785" t="s">
        <v>11</v>
      </c>
      <c r="C785" t="s">
        <v>100</v>
      </c>
      <c r="D785" t="s">
        <v>188</v>
      </c>
      <c r="E785">
        <v>0</v>
      </c>
      <c r="F785" s="16">
        <v>45745</v>
      </c>
      <c r="G785" t="s">
        <v>1859</v>
      </c>
      <c r="H785" s="17">
        <v>0.79027777777777775</v>
      </c>
      <c r="I785">
        <v>16619</v>
      </c>
      <c r="J785">
        <v>11880</v>
      </c>
      <c r="K785">
        <v>546</v>
      </c>
      <c r="L785">
        <v>58</v>
      </c>
      <c r="M785">
        <v>10</v>
      </c>
      <c r="N785">
        <v>13</v>
      </c>
      <c r="O785">
        <v>3</v>
      </c>
      <c r="P785">
        <v>627</v>
      </c>
      <c r="Q785" s="18">
        <v>5.2777777777777798E-2</v>
      </c>
      <c r="R785">
        <v>18</v>
      </c>
    </row>
    <row r="786" spans="1:18" x14ac:dyDescent="0.3">
      <c r="A786" t="s">
        <v>1576</v>
      </c>
      <c r="B786" t="s">
        <v>12</v>
      </c>
      <c r="C786" t="s">
        <v>101</v>
      </c>
      <c r="D786" t="s">
        <v>187</v>
      </c>
      <c r="E786">
        <v>0</v>
      </c>
      <c r="F786" s="16">
        <v>45745</v>
      </c>
      <c r="G786" t="s">
        <v>1859</v>
      </c>
      <c r="H786" s="17">
        <v>0.43402777777777779</v>
      </c>
      <c r="I786">
        <v>2648</v>
      </c>
      <c r="J786">
        <v>1985</v>
      </c>
      <c r="K786">
        <v>60</v>
      </c>
      <c r="L786">
        <v>17</v>
      </c>
      <c r="M786">
        <v>1</v>
      </c>
      <c r="N786">
        <v>3</v>
      </c>
      <c r="O786">
        <v>2</v>
      </c>
      <c r="P786">
        <v>81</v>
      </c>
      <c r="Q786" s="18">
        <v>4.0806045340050397E-2</v>
      </c>
      <c r="R786">
        <v>10</v>
      </c>
    </row>
    <row r="787" spans="1:18" x14ac:dyDescent="0.3">
      <c r="A787" t="s">
        <v>1573</v>
      </c>
      <c r="B787" t="s">
        <v>9</v>
      </c>
      <c r="C787" t="s">
        <v>98</v>
      </c>
      <c r="D787" t="s">
        <v>187</v>
      </c>
      <c r="E787">
        <v>0</v>
      </c>
      <c r="F787" s="16">
        <v>45747</v>
      </c>
      <c r="G787" t="s">
        <v>1858</v>
      </c>
      <c r="H787" s="17">
        <v>0.84513888888888888</v>
      </c>
      <c r="I787">
        <v>38289</v>
      </c>
      <c r="J787">
        <v>30751</v>
      </c>
      <c r="K787">
        <v>1039</v>
      </c>
      <c r="L787">
        <v>401</v>
      </c>
      <c r="M787">
        <v>414</v>
      </c>
      <c r="N787">
        <v>92</v>
      </c>
      <c r="O787">
        <v>46</v>
      </c>
      <c r="P787">
        <v>1946</v>
      </c>
      <c r="Q787" s="18">
        <v>6.3282494878215398E-2</v>
      </c>
      <c r="R787">
        <v>20</v>
      </c>
    </row>
    <row r="788" spans="1:18" x14ac:dyDescent="0.3">
      <c r="A788" t="s">
        <v>1574</v>
      </c>
      <c r="B788" t="s">
        <v>10</v>
      </c>
      <c r="C788" t="s">
        <v>99</v>
      </c>
      <c r="D788" t="s">
        <v>187</v>
      </c>
      <c r="E788">
        <v>0</v>
      </c>
      <c r="F788" s="16">
        <v>45747</v>
      </c>
      <c r="G788" t="s">
        <v>1858</v>
      </c>
      <c r="H788" s="17">
        <v>0.4236111111111111</v>
      </c>
      <c r="I788">
        <v>2973</v>
      </c>
      <c r="J788">
        <v>2288</v>
      </c>
      <c r="K788">
        <v>26</v>
      </c>
      <c r="L788">
        <v>0</v>
      </c>
      <c r="M788">
        <v>3</v>
      </c>
      <c r="N788">
        <v>2</v>
      </c>
      <c r="P788">
        <v>31</v>
      </c>
      <c r="Q788" s="18">
        <v>1.3548951048951E-2</v>
      </c>
      <c r="R788">
        <v>10</v>
      </c>
    </row>
    <row r="789" spans="1:18" x14ac:dyDescent="0.3">
      <c r="A789" t="s">
        <v>2842</v>
      </c>
      <c r="B789" t="s">
        <v>1868</v>
      </c>
      <c r="C789" t="s">
        <v>1869</v>
      </c>
      <c r="D789" t="s">
        <v>187</v>
      </c>
      <c r="E789">
        <v>0</v>
      </c>
      <c r="F789" s="16">
        <v>45749</v>
      </c>
      <c r="G789" t="s">
        <v>1862</v>
      </c>
      <c r="H789" s="17">
        <v>0.81944444444444442</v>
      </c>
      <c r="I789">
        <v>9517</v>
      </c>
      <c r="J789">
        <v>7563</v>
      </c>
      <c r="K789">
        <v>663</v>
      </c>
      <c r="L789">
        <v>52</v>
      </c>
      <c r="M789">
        <v>7</v>
      </c>
      <c r="N789">
        <v>102</v>
      </c>
      <c r="O789">
        <v>4</v>
      </c>
      <c r="P789">
        <v>824</v>
      </c>
      <c r="Q789" s="18">
        <v>0.108951474282692</v>
      </c>
      <c r="R789">
        <v>19</v>
      </c>
    </row>
    <row r="790" spans="1:18" x14ac:dyDescent="0.3">
      <c r="A790" t="s">
        <v>2872</v>
      </c>
      <c r="B790" t="s">
        <v>1865</v>
      </c>
      <c r="C790" t="s">
        <v>1866</v>
      </c>
      <c r="D790" t="s">
        <v>187</v>
      </c>
      <c r="E790">
        <v>0</v>
      </c>
      <c r="F790" s="16">
        <v>45749</v>
      </c>
      <c r="G790" t="s">
        <v>1862</v>
      </c>
      <c r="H790" s="17">
        <v>0.41736111111111113</v>
      </c>
      <c r="I790">
        <v>7831</v>
      </c>
      <c r="J790">
        <v>6506</v>
      </c>
      <c r="K790">
        <v>437</v>
      </c>
      <c r="L790">
        <v>40</v>
      </c>
      <c r="M790">
        <v>0</v>
      </c>
      <c r="N790">
        <v>11</v>
      </c>
      <c r="O790">
        <v>1</v>
      </c>
      <c r="P790">
        <v>488</v>
      </c>
      <c r="Q790" s="18">
        <v>7.5007685213648895E-2</v>
      </c>
      <c r="R790">
        <v>10</v>
      </c>
    </row>
    <row r="791" spans="1:18" x14ac:dyDescent="0.3">
      <c r="A791" t="s">
        <v>3129</v>
      </c>
      <c r="B791" t="s">
        <v>1870</v>
      </c>
      <c r="C791" t="s">
        <v>1871</v>
      </c>
      <c r="D791" t="s">
        <v>187</v>
      </c>
      <c r="E791">
        <v>0</v>
      </c>
      <c r="F791" s="16">
        <v>45750</v>
      </c>
      <c r="G791" t="s">
        <v>1861</v>
      </c>
      <c r="H791" s="17">
        <v>0.49375000000000002</v>
      </c>
      <c r="I791">
        <v>3173</v>
      </c>
      <c r="J791">
        <v>2424</v>
      </c>
      <c r="K791">
        <v>21</v>
      </c>
      <c r="L791">
        <v>2</v>
      </c>
      <c r="M791">
        <v>0</v>
      </c>
      <c r="N791">
        <v>0</v>
      </c>
      <c r="P791">
        <v>23</v>
      </c>
      <c r="Q791" s="18">
        <v>9.4884488448844905E-3</v>
      </c>
      <c r="R791">
        <v>11</v>
      </c>
    </row>
    <row r="792" spans="1:18" x14ac:dyDescent="0.3">
      <c r="A792" t="s">
        <v>2881</v>
      </c>
      <c r="B792" t="s">
        <v>1873</v>
      </c>
      <c r="C792" t="s">
        <v>1874</v>
      </c>
      <c r="D792" t="s">
        <v>187</v>
      </c>
      <c r="E792">
        <v>0</v>
      </c>
      <c r="F792" s="16">
        <v>45751</v>
      </c>
      <c r="G792" t="s">
        <v>1860</v>
      </c>
      <c r="H792" s="17">
        <v>0.79166666666666663</v>
      </c>
      <c r="I792">
        <v>8331</v>
      </c>
      <c r="J792">
        <v>6322</v>
      </c>
      <c r="K792">
        <v>210</v>
      </c>
      <c r="L792">
        <v>18</v>
      </c>
      <c r="M792">
        <v>5</v>
      </c>
      <c r="N792">
        <v>7</v>
      </c>
      <c r="P792">
        <v>240</v>
      </c>
      <c r="Q792" s="18">
        <v>3.7962670041126197E-2</v>
      </c>
      <c r="R792">
        <v>19</v>
      </c>
    </row>
    <row r="793" spans="1:18" x14ac:dyDescent="0.3">
      <c r="A793" t="s">
        <v>2791</v>
      </c>
      <c r="B793" t="s">
        <v>1876</v>
      </c>
      <c r="C793" t="s">
        <v>1877</v>
      </c>
      <c r="D793" t="s">
        <v>187</v>
      </c>
      <c r="E793">
        <v>0</v>
      </c>
      <c r="F793" s="16">
        <v>45754</v>
      </c>
      <c r="G793" t="s">
        <v>1858</v>
      </c>
      <c r="H793" s="17">
        <v>0.42152777777777778</v>
      </c>
      <c r="I793">
        <v>147162</v>
      </c>
      <c r="J793">
        <v>133299</v>
      </c>
      <c r="K793">
        <v>2393</v>
      </c>
      <c r="L793">
        <v>174</v>
      </c>
      <c r="M793">
        <v>23</v>
      </c>
      <c r="N793">
        <v>178</v>
      </c>
      <c r="O793">
        <v>40</v>
      </c>
      <c r="P793">
        <v>2768</v>
      </c>
      <c r="Q793" s="18">
        <v>2.07653470768723E-2</v>
      </c>
      <c r="R793">
        <v>10</v>
      </c>
    </row>
    <row r="794" spans="1:18" x14ac:dyDescent="0.3">
      <c r="A794" t="s">
        <v>3001</v>
      </c>
      <c r="B794" t="s">
        <v>1879</v>
      </c>
      <c r="C794" t="s">
        <v>1880</v>
      </c>
      <c r="D794" t="s">
        <v>187</v>
      </c>
      <c r="E794">
        <v>0</v>
      </c>
      <c r="F794" s="16">
        <v>45754</v>
      </c>
      <c r="G794" t="s">
        <v>1858</v>
      </c>
      <c r="H794" s="17">
        <v>0.82499999999999996</v>
      </c>
      <c r="I794">
        <v>4888</v>
      </c>
      <c r="J794">
        <v>3900</v>
      </c>
      <c r="K794">
        <v>217</v>
      </c>
      <c r="L794">
        <v>29</v>
      </c>
      <c r="M794">
        <v>1</v>
      </c>
      <c r="N794">
        <v>6</v>
      </c>
      <c r="O794">
        <v>4</v>
      </c>
      <c r="P794">
        <v>253</v>
      </c>
      <c r="Q794" s="18">
        <v>6.4871794871794897E-2</v>
      </c>
      <c r="R794">
        <v>19</v>
      </c>
    </row>
    <row r="795" spans="1:18" x14ac:dyDescent="0.3">
      <c r="A795" t="s">
        <v>2912</v>
      </c>
      <c r="B795" t="s">
        <v>1881</v>
      </c>
      <c r="C795" t="s">
        <v>1882</v>
      </c>
      <c r="D795" t="s">
        <v>189</v>
      </c>
      <c r="E795">
        <v>61</v>
      </c>
      <c r="F795" s="16">
        <v>45755</v>
      </c>
      <c r="G795" t="s">
        <v>1863</v>
      </c>
      <c r="H795" s="17">
        <v>0.38055555555555554</v>
      </c>
      <c r="I795">
        <v>6984</v>
      </c>
      <c r="J795">
        <v>5652</v>
      </c>
      <c r="K795">
        <v>401</v>
      </c>
      <c r="L795">
        <v>48</v>
      </c>
      <c r="M795">
        <v>6</v>
      </c>
      <c r="N795">
        <v>18</v>
      </c>
      <c r="O795">
        <v>12</v>
      </c>
      <c r="P795">
        <v>473</v>
      </c>
      <c r="Q795" s="18">
        <v>8.3687190375088497E-2</v>
      </c>
      <c r="R795">
        <v>9</v>
      </c>
    </row>
    <row r="796" spans="1:18" x14ac:dyDescent="0.3">
      <c r="A796" t="s">
        <v>2828</v>
      </c>
      <c r="B796" t="s">
        <v>1884</v>
      </c>
      <c r="C796" t="s">
        <v>1885</v>
      </c>
      <c r="D796" t="s">
        <v>187</v>
      </c>
      <c r="E796">
        <v>0</v>
      </c>
      <c r="F796" s="16">
        <v>45756</v>
      </c>
      <c r="G796" t="s">
        <v>1862</v>
      </c>
      <c r="H796" s="17">
        <v>0.80902777777777779</v>
      </c>
      <c r="I796">
        <v>11011</v>
      </c>
      <c r="J796">
        <v>8365</v>
      </c>
      <c r="K796">
        <v>284</v>
      </c>
      <c r="L796">
        <v>125</v>
      </c>
      <c r="M796">
        <v>7</v>
      </c>
      <c r="N796">
        <v>22</v>
      </c>
      <c r="O796">
        <v>6</v>
      </c>
      <c r="P796">
        <v>438</v>
      </c>
      <c r="Q796" s="18">
        <v>5.23610280932457E-2</v>
      </c>
      <c r="R796">
        <v>19</v>
      </c>
    </row>
    <row r="797" spans="1:18" x14ac:dyDescent="0.3">
      <c r="A797" t="s">
        <v>2858</v>
      </c>
      <c r="B797" t="s">
        <v>1887</v>
      </c>
      <c r="C797" t="s">
        <v>1888</v>
      </c>
      <c r="D797" t="s">
        <v>187</v>
      </c>
      <c r="E797">
        <v>0</v>
      </c>
      <c r="F797" s="16">
        <v>45757</v>
      </c>
      <c r="G797" t="s">
        <v>1861</v>
      </c>
      <c r="H797" s="17">
        <v>0.40763888888888888</v>
      </c>
      <c r="I797">
        <v>9374</v>
      </c>
      <c r="J797">
        <v>6954</v>
      </c>
      <c r="K797">
        <v>166</v>
      </c>
      <c r="L797">
        <v>59</v>
      </c>
      <c r="M797">
        <v>34</v>
      </c>
      <c r="N797">
        <v>19</v>
      </c>
      <c r="O797">
        <v>2</v>
      </c>
      <c r="P797">
        <v>278</v>
      </c>
      <c r="Q797" s="18">
        <v>3.9976991659476602E-2</v>
      </c>
      <c r="R797">
        <v>9</v>
      </c>
    </row>
    <row r="798" spans="1:18" x14ac:dyDescent="0.3">
      <c r="A798" t="s">
        <v>2922</v>
      </c>
      <c r="B798" t="s">
        <v>1890</v>
      </c>
      <c r="C798" t="s">
        <v>1891</v>
      </c>
      <c r="D798" t="s">
        <v>187</v>
      </c>
      <c r="E798">
        <v>0</v>
      </c>
      <c r="F798" s="16">
        <v>45758</v>
      </c>
      <c r="G798" t="s">
        <v>1860</v>
      </c>
      <c r="H798" s="17">
        <v>0.46805555555555556</v>
      </c>
      <c r="I798">
        <v>7304</v>
      </c>
      <c r="J798">
        <v>5444</v>
      </c>
      <c r="K798">
        <v>58</v>
      </c>
      <c r="L798">
        <v>17</v>
      </c>
      <c r="M798">
        <v>5</v>
      </c>
      <c r="N798">
        <v>3</v>
      </c>
      <c r="O798">
        <v>1</v>
      </c>
      <c r="P798">
        <v>83</v>
      </c>
      <c r="Q798" s="18">
        <v>1.5246142542248301E-2</v>
      </c>
      <c r="R798">
        <v>11</v>
      </c>
    </row>
    <row r="799" spans="1:18" x14ac:dyDescent="0.3">
      <c r="A799" t="s">
        <v>2900</v>
      </c>
      <c r="B799" t="s">
        <v>1893</v>
      </c>
      <c r="C799" t="s">
        <v>1894</v>
      </c>
      <c r="D799" t="s">
        <v>187</v>
      </c>
      <c r="E799">
        <v>0</v>
      </c>
      <c r="F799" s="16">
        <v>45759</v>
      </c>
      <c r="G799" t="s">
        <v>1859</v>
      </c>
      <c r="H799" s="17">
        <v>0.45069444444444445</v>
      </c>
      <c r="I799">
        <v>7571</v>
      </c>
      <c r="J799">
        <v>5850</v>
      </c>
      <c r="K799">
        <v>111</v>
      </c>
      <c r="L799">
        <v>8</v>
      </c>
      <c r="M799">
        <v>13</v>
      </c>
      <c r="N799">
        <v>10</v>
      </c>
      <c r="P799">
        <v>142</v>
      </c>
      <c r="Q799" s="18">
        <v>2.42735042735043E-2</v>
      </c>
      <c r="R799">
        <v>10</v>
      </c>
    </row>
    <row r="800" spans="1:18" x14ac:dyDescent="0.3">
      <c r="A800" t="s">
        <v>2803</v>
      </c>
      <c r="B800" t="s">
        <v>1896</v>
      </c>
      <c r="C800" t="s">
        <v>1897</v>
      </c>
      <c r="D800" t="s">
        <v>187</v>
      </c>
      <c r="E800">
        <v>0</v>
      </c>
      <c r="F800" s="16">
        <v>45761</v>
      </c>
      <c r="G800" t="s">
        <v>1858</v>
      </c>
      <c r="H800" s="17">
        <v>0.44236111111111109</v>
      </c>
      <c r="I800">
        <v>17078</v>
      </c>
      <c r="J800">
        <v>12478</v>
      </c>
      <c r="K800">
        <v>624</v>
      </c>
      <c r="L800">
        <v>44</v>
      </c>
      <c r="M800">
        <v>28</v>
      </c>
      <c r="N800">
        <v>17</v>
      </c>
      <c r="O800">
        <v>2</v>
      </c>
      <c r="P800">
        <v>713</v>
      </c>
      <c r="Q800" s="18">
        <v>5.7140567398621597E-2</v>
      </c>
      <c r="R800">
        <v>10</v>
      </c>
    </row>
    <row r="801" spans="1:18" x14ac:dyDescent="0.3">
      <c r="A801" t="s">
        <v>2835</v>
      </c>
      <c r="B801" t="s">
        <v>1899</v>
      </c>
      <c r="C801" t="s">
        <v>1900</v>
      </c>
      <c r="D801" t="s">
        <v>188</v>
      </c>
      <c r="E801">
        <v>0</v>
      </c>
      <c r="F801" s="16">
        <v>45762</v>
      </c>
      <c r="G801" t="s">
        <v>1863</v>
      </c>
      <c r="H801" s="17">
        <v>0.80902777777777779</v>
      </c>
      <c r="I801">
        <v>11263</v>
      </c>
      <c r="J801">
        <v>7831</v>
      </c>
      <c r="K801">
        <v>576</v>
      </c>
      <c r="L801">
        <v>110</v>
      </c>
      <c r="M801">
        <v>3</v>
      </c>
      <c r="N801">
        <v>63</v>
      </c>
      <c r="O801">
        <v>8</v>
      </c>
      <c r="P801">
        <v>752</v>
      </c>
      <c r="Q801" s="18">
        <v>9.6028604265100195E-2</v>
      </c>
      <c r="R801">
        <v>19</v>
      </c>
    </row>
    <row r="802" spans="1:18" x14ac:dyDescent="0.3">
      <c r="A802" t="s">
        <v>2790</v>
      </c>
      <c r="B802" t="s">
        <v>1902</v>
      </c>
      <c r="C802" t="s">
        <v>1903</v>
      </c>
      <c r="D802" t="s">
        <v>187</v>
      </c>
      <c r="E802">
        <v>0</v>
      </c>
      <c r="F802" s="16">
        <v>45763</v>
      </c>
      <c r="G802" t="s">
        <v>1862</v>
      </c>
      <c r="H802" s="17">
        <v>0.81458333333333333</v>
      </c>
      <c r="I802">
        <v>174275</v>
      </c>
      <c r="J802">
        <v>153925</v>
      </c>
      <c r="K802">
        <v>704</v>
      </c>
      <c r="L802">
        <v>266</v>
      </c>
      <c r="M802">
        <v>48</v>
      </c>
      <c r="N802">
        <v>293</v>
      </c>
      <c r="O802">
        <v>35</v>
      </c>
      <c r="P802">
        <v>1311</v>
      </c>
      <c r="Q802" s="18">
        <v>8.5171349683287306E-3</v>
      </c>
      <c r="R802">
        <v>19</v>
      </c>
    </row>
    <row r="803" spans="1:18" x14ac:dyDescent="0.3">
      <c r="A803" t="s">
        <v>2875</v>
      </c>
      <c r="B803" t="s">
        <v>1905</v>
      </c>
      <c r="C803" t="s">
        <v>1906</v>
      </c>
      <c r="D803" t="s">
        <v>188</v>
      </c>
      <c r="E803">
        <v>0</v>
      </c>
      <c r="F803" s="16">
        <v>45768</v>
      </c>
      <c r="G803" t="s">
        <v>1858</v>
      </c>
      <c r="H803" s="17">
        <v>0.41041666666666665</v>
      </c>
      <c r="I803">
        <v>9948</v>
      </c>
      <c r="J803">
        <v>6442</v>
      </c>
      <c r="K803">
        <v>497</v>
      </c>
      <c r="L803">
        <v>32</v>
      </c>
      <c r="M803">
        <v>0</v>
      </c>
      <c r="N803">
        <v>23</v>
      </c>
      <c r="P803">
        <v>552</v>
      </c>
      <c r="Q803" s="18">
        <v>8.5687674635206504E-2</v>
      </c>
      <c r="R803">
        <v>9</v>
      </c>
    </row>
    <row r="804" spans="1:18" x14ac:dyDescent="0.3">
      <c r="A804" t="s">
        <v>2972</v>
      </c>
      <c r="B804" t="s">
        <v>1908</v>
      </c>
      <c r="C804" t="s">
        <v>1909</v>
      </c>
      <c r="D804" t="s">
        <v>189</v>
      </c>
      <c r="E804">
        <v>73</v>
      </c>
      <c r="F804" s="16">
        <v>45768</v>
      </c>
      <c r="G804" t="s">
        <v>1858</v>
      </c>
      <c r="H804" s="17">
        <v>0.58958333333333335</v>
      </c>
      <c r="I804">
        <v>6510</v>
      </c>
      <c r="J804">
        <v>4417</v>
      </c>
      <c r="K804">
        <v>443</v>
      </c>
      <c r="L804">
        <v>57</v>
      </c>
      <c r="M804">
        <v>2</v>
      </c>
      <c r="N804">
        <v>42</v>
      </c>
      <c r="O804">
        <v>6</v>
      </c>
      <c r="P804">
        <v>544</v>
      </c>
      <c r="Q804" s="18">
        <v>0.12316051618745801</v>
      </c>
      <c r="R804">
        <v>14</v>
      </c>
    </row>
    <row r="805" spans="1:18" x14ac:dyDescent="0.3">
      <c r="A805" t="s">
        <v>3052</v>
      </c>
      <c r="B805" t="s">
        <v>1910</v>
      </c>
      <c r="C805" t="s">
        <v>1911</v>
      </c>
      <c r="D805" t="s">
        <v>187</v>
      </c>
      <c r="E805">
        <v>0</v>
      </c>
      <c r="F805" s="16">
        <v>45768</v>
      </c>
      <c r="G805" t="s">
        <v>1858</v>
      </c>
      <c r="H805" s="17">
        <v>0.80138888888888893</v>
      </c>
      <c r="I805">
        <v>3994</v>
      </c>
      <c r="J805">
        <v>3221</v>
      </c>
      <c r="K805">
        <v>166</v>
      </c>
      <c r="L805">
        <v>2</v>
      </c>
      <c r="M805">
        <v>1</v>
      </c>
      <c r="N805">
        <v>6</v>
      </c>
      <c r="P805">
        <v>175</v>
      </c>
      <c r="Q805" s="18">
        <v>5.4330953120149003E-2</v>
      </c>
      <c r="R805">
        <v>19</v>
      </c>
    </row>
    <row r="806" spans="1:18" x14ac:dyDescent="0.3">
      <c r="A806" t="s">
        <v>2989</v>
      </c>
      <c r="B806" t="s">
        <v>1912</v>
      </c>
      <c r="C806" t="s">
        <v>1913</v>
      </c>
      <c r="D806" t="s">
        <v>187</v>
      </c>
      <c r="E806">
        <v>0</v>
      </c>
      <c r="F806" s="16">
        <v>45769</v>
      </c>
      <c r="G806" t="s">
        <v>1863</v>
      </c>
      <c r="H806" s="17">
        <v>0.46180555555555558</v>
      </c>
      <c r="I806">
        <v>5010</v>
      </c>
      <c r="J806">
        <v>4127</v>
      </c>
      <c r="K806">
        <v>185</v>
      </c>
      <c r="L806">
        <v>15</v>
      </c>
      <c r="M806">
        <v>6</v>
      </c>
      <c r="N806">
        <v>6</v>
      </c>
      <c r="P806">
        <v>212</v>
      </c>
      <c r="Q806" s="18">
        <v>5.1369033196026197E-2</v>
      </c>
      <c r="R806">
        <v>11</v>
      </c>
    </row>
    <row r="807" spans="1:18" x14ac:dyDescent="0.3">
      <c r="A807" t="s">
        <v>3082</v>
      </c>
      <c r="B807" t="s">
        <v>1915</v>
      </c>
      <c r="C807" t="s">
        <v>1916</v>
      </c>
      <c r="D807" t="s">
        <v>188</v>
      </c>
      <c r="E807">
        <v>0</v>
      </c>
      <c r="F807" s="16">
        <v>45769</v>
      </c>
      <c r="G807" t="s">
        <v>1863</v>
      </c>
      <c r="H807" s="17">
        <v>0.8125</v>
      </c>
      <c r="I807">
        <v>4521</v>
      </c>
      <c r="J807">
        <v>2937</v>
      </c>
      <c r="K807">
        <v>111</v>
      </c>
      <c r="L807">
        <v>8</v>
      </c>
      <c r="M807">
        <v>0</v>
      </c>
      <c r="N807">
        <v>21</v>
      </c>
      <c r="P807">
        <v>140</v>
      </c>
      <c r="Q807" s="18">
        <v>4.7667688117126301E-2</v>
      </c>
      <c r="R807">
        <v>19</v>
      </c>
    </row>
    <row r="808" spans="1:18" x14ac:dyDescent="0.3">
      <c r="A808" t="s">
        <v>2907</v>
      </c>
      <c r="B808" t="s">
        <v>1920</v>
      </c>
      <c r="C808" t="s">
        <v>1921</v>
      </c>
      <c r="D808" t="s">
        <v>189</v>
      </c>
      <c r="E808">
        <v>36</v>
      </c>
      <c r="F808" s="16">
        <v>45770</v>
      </c>
      <c r="G808" t="s">
        <v>1862</v>
      </c>
      <c r="H808" s="17">
        <v>0.83333333333333337</v>
      </c>
      <c r="I808">
        <v>9920</v>
      </c>
      <c r="J808">
        <v>5730</v>
      </c>
      <c r="K808">
        <v>382</v>
      </c>
      <c r="L808">
        <v>75</v>
      </c>
      <c r="M808">
        <v>3</v>
      </c>
      <c r="N808">
        <v>19</v>
      </c>
      <c r="O808">
        <v>4</v>
      </c>
      <c r="P808">
        <v>479</v>
      </c>
      <c r="Q808" s="18">
        <v>8.3595113438045404E-2</v>
      </c>
      <c r="R808">
        <v>20</v>
      </c>
    </row>
    <row r="809" spans="1:18" x14ac:dyDescent="0.3">
      <c r="A809" t="s">
        <v>2948</v>
      </c>
      <c r="B809" t="s">
        <v>1917</v>
      </c>
      <c r="C809" t="s">
        <v>1918</v>
      </c>
      <c r="D809" t="s">
        <v>188</v>
      </c>
      <c r="E809">
        <v>0</v>
      </c>
      <c r="F809" s="16">
        <v>45770</v>
      </c>
      <c r="G809" t="s">
        <v>1862</v>
      </c>
      <c r="H809" s="17">
        <v>0.39652777777777776</v>
      </c>
      <c r="I809">
        <v>10411</v>
      </c>
      <c r="J809">
        <v>4902</v>
      </c>
      <c r="K809">
        <v>352</v>
      </c>
      <c r="L809">
        <v>34</v>
      </c>
      <c r="M809">
        <v>2</v>
      </c>
      <c r="N809">
        <v>11</v>
      </c>
      <c r="P809">
        <v>399</v>
      </c>
      <c r="Q809" s="18">
        <v>8.1395348837209294E-2</v>
      </c>
      <c r="R809">
        <v>9</v>
      </c>
    </row>
    <row r="810" spans="1:18" x14ac:dyDescent="0.3">
      <c r="A810" t="s">
        <v>2796</v>
      </c>
      <c r="B810" t="s">
        <v>1922</v>
      </c>
      <c r="C810" t="s">
        <v>1923</v>
      </c>
      <c r="D810" t="s">
        <v>187</v>
      </c>
      <c r="E810">
        <v>0</v>
      </c>
      <c r="F810" s="16">
        <v>45771</v>
      </c>
      <c r="G810" t="s">
        <v>1861</v>
      </c>
      <c r="H810" s="17">
        <v>0.36666666666666664</v>
      </c>
      <c r="I810">
        <v>27982</v>
      </c>
      <c r="J810">
        <v>23601</v>
      </c>
      <c r="K810">
        <v>535</v>
      </c>
      <c r="L810">
        <v>112</v>
      </c>
      <c r="M810">
        <v>4</v>
      </c>
      <c r="N810">
        <v>44</v>
      </c>
      <c r="O810">
        <v>17</v>
      </c>
      <c r="P810">
        <v>695</v>
      </c>
      <c r="Q810" s="18">
        <v>2.9447904749798699E-2</v>
      </c>
      <c r="R810">
        <v>8</v>
      </c>
    </row>
    <row r="811" spans="1:18" x14ac:dyDescent="0.3">
      <c r="A811" t="s">
        <v>2797</v>
      </c>
      <c r="B811" t="s">
        <v>1925</v>
      </c>
      <c r="C811" t="s">
        <v>1926</v>
      </c>
      <c r="D811" t="s">
        <v>187</v>
      </c>
      <c r="E811">
        <v>0</v>
      </c>
      <c r="F811" s="16">
        <v>45772</v>
      </c>
      <c r="G811" t="s">
        <v>1860</v>
      </c>
      <c r="H811" s="17">
        <v>0.77430555555555558</v>
      </c>
      <c r="I811">
        <v>25947</v>
      </c>
      <c r="J811">
        <v>19805</v>
      </c>
      <c r="K811">
        <v>569</v>
      </c>
      <c r="L811">
        <v>120</v>
      </c>
      <c r="M811">
        <v>98</v>
      </c>
      <c r="N811">
        <v>36</v>
      </c>
      <c r="O811">
        <v>1</v>
      </c>
      <c r="P811">
        <v>823</v>
      </c>
      <c r="Q811" s="18">
        <v>4.1555162837667303E-2</v>
      </c>
      <c r="R811">
        <v>18</v>
      </c>
    </row>
    <row r="812" spans="1:18" x14ac:dyDescent="0.3">
      <c r="A812" t="s">
        <v>2850</v>
      </c>
      <c r="B812" t="s">
        <v>1928</v>
      </c>
      <c r="C812" t="s">
        <v>1929</v>
      </c>
      <c r="D812" t="s">
        <v>189</v>
      </c>
      <c r="E812">
        <v>83</v>
      </c>
      <c r="F812" s="16">
        <v>45773</v>
      </c>
      <c r="G812" t="s">
        <v>1859</v>
      </c>
      <c r="H812" s="17">
        <v>0.40486111111111112</v>
      </c>
      <c r="I812">
        <v>10108</v>
      </c>
      <c r="J812">
        <v>7382</v>
      </c>
      <c r="K812">
        <v>648</v>
      </c>
      <c r="L812">
        <v>251</v>
      </c>
      <c r="M812">
        <v>34</v>
      </c>
      <c r="N812">
        <v>54</v>
      </c>
      <c r="O812">
        <v>27</v>
      </c>
      <c r="P812">
        <v>987</v>
      </c>
      <c r="Q812" s="18">
        <v>0.133703603359523</v>
      </c>
      <c r="R812">
        <v>9</v>
      </c>
    </row>
    <row r="813" spans="1:18" x14ac:dyDescent="0.3">
      <c r="A813" t="s">
        <v>2915</v>
      </c>
      <c r="B813" t="s">
        <v>1934</v>
      </c>
      <c r="C813" t="s">
        <v>1935</v>
      </c>
      <c r="D813" t="s">
        <v>187</v>
      </c>
      <c r="E813">
        <v>0</v>
      </c>
      <c r="F813" s="16">
        <v>45775</v>
      </c>
      <c r="G813" t="s">
        <v>1858</v>
      </c>
      <c r="H813" s="17">
        <v>0.82013888888888886</v>
      </c>
      <c r="I813">
        <v>7241</v>
      </c>
      <c r="J813">
        <v>5627</v>
      </c>
      <c r="K813">
        <v>122</v>
      </c>
      <c r="L813">
        <v>6</v>
      </c>
      <c r="M813">
        <v>7</v>
      </c>
      <c r="N813">
        <v>1</v>
      </c>
      <c r="O813">
        <v>3</v>
      </c>
      <c r="P813">
        <v>136</v>
      </c>
      <c r="Q813" s="18">
        <v>2.4169184290030201E-2</v>
      </c>
      <c r="R813">
        <v>19</v>
      </c>
    </row>
    <row r="814" spans="1:18" x14ac:dyDescent="0.3">
      <c r="A814" t="s">
        <v>2946</v>
      </c>
      <c r="B814" t="s">
        <v>1931</v>
      </c>
      <c r="C814" t="s">
        <v>1932</v>
      </c>
      <c r="D814" t="s">
        <v>187</v>
      </c>
      <c r="E814">
        <v>0</v>
      </c>
      <c r="F814" s="16">
        <v>45775</v>
      </c>
      <c r="G814" t="s">
        <v>1858</v>
      </c>
      <c r="H814" s="17">
        <v>0.3923611111111111</v>
      </c>
      <c r="I814">
        <v>6319</v>
      </c>
      <c r="J814">
        <v>5003</v>
      </c>
      <c r="K814">
        <v>193</v>
      </c>
      <c r="L814">
        <v>35</v>
      </c>
      <c r="M814">
        <v>7</v>
      </c>
      <c r="N814">
        <v>11</v>
      </c>
      <c r="O814">
        <v>3</v>
      </c>
      <c r="P814">
        <v>246</v>
      </c>
      <c r="Q814" s="18">
        <v>4.9170497701379198E-2</v>
      </c>
      <c r="R814">
        <v>9</v>
      </c>
    </row>
    <row r="815" spans="1:18" x14ac:dyDescent="0.3">
      <c r="A815" t="s">
        <v>2800</v>
      </c>
      <c r="B815" t="s">
        <v>1936</v>
      </c>
      <c r="C815" t="s">
        <v>1937</v>
      </c>
      <c r="D815" t="s">
        <v>187</v>
      </c>
      <c r="E815">
        <v>0</v>
      </c>
      <c r="F815" s="16">
        <v>45776</v>
      </c>
      <c r="G815" t="s">
        <v>1863</v>
      </c>
      <c r="H815" s="17">
        <v>0.46666666666666667</v>
      </c>
      <c r="I815">
        <v>14666</v>
      </c>
      <c r="J815">
        <v>13339</v>
      </c>
      <c r="K815">
        <v>113</v>
      </c>
      <c r="L815">
        <v>39</v>
      </c>
      <c r="M815">
        <v>0</v>
      </c>
      <c r="N815">
        <v>6</v>
      </c>
      <c r="O815">
        <v>7</v>
      </c>
      <c r="P815">
        <v>158</v>
      </c>
      <c r="Q815" s="18">
        <v>1.1844965889496999E-2</v>
      </c>
      <c r="R815">
        <v>11</v>
      </c>
    </row>
    <row r="816" spans="1:18" x14ac:dyDescent="0.3">
      <c r="A816" t="s">
        <v>3101</v>
      </c>
      <c r="B816" t="s">
        <v>1939</v>
      </c>
      <c r="C816" t="s">
        <v>1940</v>
      </c>
      <c r="D816" t="s">
        <v>189</v>
      </c>
      <c r="E816">
        <v>180</v>
      </c>
      <c r="F816" s="16">
        <v>45776</v>
      </c>
      <c r="G816" t="s">
        <v>1863</v>
      </c>
      <c r="H816" s="17">
        <v>0.79305555555555551</v>
      </c>
      <c r="I816">
        <v>3738</v>
      </c>
      <c r="J816">
        <v>2761</v>
      </c>
      <c r="K816">
        <v>270</v>
      </c>
      <c r="L816">
        <v>46</v>
      </c>
      <c r="M816">
        <v>3</v>
      </c>
      <c r="N816">
        <v>36</v>
      </c>
      <c r="O816">
        <v>2</v>
      </c>
      <c r="P816">
        <v>355</v>
      </c>
      <c r="Q816" s="18">
        <v>0.128576602680188</v>
      </c>
      <c r="R816">
        <v>19</v>
      </c>
    </row>
    <row r="817" spans="1:18" x14ac:dyDescent="0.3">
      <c r="A817" t="s">
        <v>3204</v>
      </c>
      <c r="B817" t="s">
        <v>1941</v>
      </c>
      <c r="C817" t="s">
        <v>1942</v>
      </c>
      <c r="D817" t="s">
        <v>187</v>
      </c>
      <c r="E817">
        <v>0</v>
      </c>
      <c r="F817" s="16">
        <v>45777</v>
      </c>
      <c r="G817" t="s">
        <v>1862</v>
      </c>
      <c r="H817" s="17">
        <v>0.82638888888888884</v>
      </c>
      <c r="I817">
        <v>2245</v>
      </c>
      <c r="J817">
        <v>1756</v>
      </c>
      <c r="K817">
        <v>25</v>
      </c>
      <c r="L817">
        <v>2</v>
      </c>
      <c r="M817">
        <v>0</v>
      </c>
      <c r="N817">
        <v>1</v>
      </c>
      <c r="P817">
        <v>28</v>
      </c>
      <c r="Q817" s="18">
        <v>1.5945330296127599E-2</v>
      </c>
      <c r="R817">
        <v>19</v>
      </c>
    </row>
  </sheetData>
  <sheetProtection algorithmName="SHA-512" hashValue="SjyCw8lbmyK1YDAhnp6t9hqJO9f4aKIuSJg1UzsYH10fa0N9g2XdpmRGBCEdhjBKDoMo3EjLajlRex3mBjIoWw==" saltValue="Gw0c4mOIu7QXl0EM/KJQlQ==" spinCount="100000" sheet="1" selectLockedCells="1" sort="0" autoFilter="0"/>
  <mergeCells count="6">
    <mergeCell ref="D1:M2"/>
    <mergeCell ref="N1:Q5"/>
    <mergeCell ref="F6:H6"/>
    <mergeCell ref="I6:Q6"/>
    <mergeCell ref="A6:E6"/>
    <mergeCell ref="D3:M5"/>
  </mergeCells>
  <phoneticPr fontId="6" type="noConversion"/>
  <conditionalFormatting sqref="I8:I817">
    <cfRule type="top10" dxfId="32" priority="90" bottom="1" rank="10"/>
    <cfRule type="top10" dxfId="31" priority="91" percent="1" rank="10"/>
  </conditionalFormatting>
  <conditionalFormatting sqref="J8:J817">
    <cfRule type="top10" dxfId="30" priority="94" percent="1" bottom="1" rank="10"/>
    <cfRule type="top10" dxfId="29" priority="95" percent="1" rank="10"/>
  </conditionalFormatting>
  <conditionalFormatting sqref="K8:K817">
    <cfRule type="top10" dxfId="28" priority="98" percent="1" bottom="1" rank="10"/>
    <cfRule type="top10" dxfId="27" priority="99" percent="1" rank="10"/>
  </conditionalFormatting>
  <conditionalFormatting sqref="L8:L817">
    <cfRule type="top10" dxfId="26" priority="102" percent="1" bottom="1" rank="10"/>
    <cfRule type="top10" dxfId="25" priority="103" percent="1" rank="10"/>
  </conditionalFormatting>
  <conditionalFormatting sqref="M8:M817">
    <cfRule type="top10" dxfId="24" priority="106" percent="1" bottom="1" rank="10"/>
    <cfRule type="top10" dxfId="23" priority="107" percent="1" rank="10"/>
  </conditionalFormatting>
  <conditionalFormatting sqref="N8:N817">
    <cfRule type="top10" dxfId="22" priority="110" percent="1" bottom="1" rank="10"/>
    <cfRule type="top10" dxfId="21" priority="111" percent="1" rank="10"/>
  </conditionalFormatting>
  <conditionalFormatting sqref="O8:O817">
    <cfRule type="top10" dxfId="20" priority="114" percent="1" bottom="1" rank="10"/>
    <cfRule type="top10" dxfId="19" priority="115" rank="10"/>
  </conditionalFormatting>
  <conditionalFormatting sqref="P8:P817">
    <cfRule type="top10" dxfId="18" priority="118" percent="1" bottom="1" rank="10"/>
    <cfRule type="top10" dxfId="17" priority="119" percent="1" rank="10"/>
  </conditionalFormatting>
  <conditionalFormatting sqref="Q8:Q817">
    <cfRule type="top10" dxfId="16" priority="122" percent="1" rank="10"/>
    <cfRule type="top10" dxfId="15" priority="123" percent="1" bottom="1" rank="10"/>
    <cfRule type="top10" dxfId="14" priority="124" percent="1" rank="10"/>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0B8B-FD11-487F-B551-DE3AB5A47C70}">
  <dimension ref="B1:AA102"/>
  <sheetViews>
    <sheetView showGridLines="0" zoomScaleNormal="100" workbookViewId="0"/>
  </sheetViews>
  <sheetFormatPr baseColWidth="10" defaultRowHeight="30" customHeight="1" x14ac:dyDescent="0.2"/>
  <cols>
    <col min="1" max="3" width="3.77734375" style="1" customWidth="1"/>
    <col min="4" max="9" width="15.77734375" style="1" customWidth="1"/>
    <col min="10" max="11" width="3.77734375" style="1" customWidth="1"/>
    <col min="12" max="16" width="15.77734375" style="1" customWidth="1"/>
    <col min="17" max="19" width="3.77734375" style="1" customWidth="1"/>
    <col min="20" max="16384" width="11.5546875" style="1"/>
  </cols>
  <sheetData>
    <row r="1" spans="2:27" ht="30" customHeight="1" x14ac:dyDescent="0.2">
      <c r="B1" s="119"/>
      <c r="C1" s="120"/>
      <c r="D1" s="120"/>
      <c r="E1" s="120"/>
      <c r="F1" s="120"/>
      <c r="G1" s="120"/>
      <c r="H1" s="120"/>
      <c r="I1" s="120"/>
      <c r="J1" s="120"/>
      <c r="K1" s="120"/>
      <c r="L1" s="120"/>
      <c r="M1" s="120"/>
      <c r="N1" s="120"/>
      <c r="O1" s="120"/>
      <c r="P1" s="120"/>
      <c r="Q1" s="120"/>
      <c r="R1" s="121"/>
      <c r="S1" s="49"/>
      <c r="T1" s="49"/>
      <c r="U1" s="49"/>
      <c r="V1" s="49"/>
      <c r="W1" s="49"/>
      <c r="X1" s="49"/>
      <c r="Y1" s="49"/>
      <c r="Z1" s="49"/>
      <c r="AA1" s="49"/>
    </row>
    <row r="2" spans="2:27" ht="30" customHeight="1" x14ac:dyDescent="0.2">
      <c r="B2" s="122"/>
      <c r="C2" s="123"/>
      <c r="D2" s="123"/>
      <c r="E2" s="123"/>
      <c r="F2" s="123"/>
      <c r="G2" s="123"/>
      <c r="H2" s="123"/>
      <c r="I2" s="123"/>
      <c r="J2" s="123"/>
      <c r="K2" s="123"/>
      <c r="L2" s="123"/>
      <c r="M2" s="123"/>
      <c r="N2" s="123"/>
      <c r="O2" s="123"/>
      <c r="P2" s="123"/>
      <c r="Q2" s="123"/>
      <c r="R2" s="124"/>
      <c r="S2" s="49"/>
      <c r="T2" s="49"/>
      <c r="U2" s="49"/>
      <c r="V2" s="49"/>
      <c r="W2" s="49"/>
      <c r="X2" s="49"/>
      <c r="Y2" s="49"/>
      <c r="Z2" s="49"/>
      <c r="AA2" s="49"/>
    </row>
    <row r="3" spans="2:27" ht="30" customHeight="1" x14ac:dyDescent="0.2">
      <c r="B3" s="125"/>
      <c r="C3" s="126"/>
      <c r="D3" s="126"/>
      <c r="E3" s="126"/>
      <c r="F3" s="126"/>
      <c r="G3" s="126"/>
      <c r="H3" s="126"/>
      <c r="I3" s="126"/>
      <c r="J3" s="126"/>
      <c r="K3" s="126"/>
      <c r="L3" s="126"/>
      <c r="M3" s="126"/>
      <c r="N3" s="126"/>
      <c r="O3" s="126"/>
      <c r="P3" s="126"/>
      <c r="Q3" s="126"/>
      <c r="R3" s="127"/>
      <c r="S3" s="49"/>
      <c r="T3" s="49"/>
      <c r="U3" s="49"/>
      <c r="V3" s="49"/>
      <c r="W3" s="49"/>
      <c r="X3" s="49"/>
      <c r="Y3" s="49"/>
      <c r="Z3" s="49"/>
      <c r="AA3" s="49"/>
    </row>
    <row r="4" spans="2:27" ht="30" customHeight="1" x14ac:dyDescent="0.2">
      <c r="B4" s="180" t="s">
        <v>2627</v>
      </c>
      <c r="C4" s="181"/>
      <c r="D4" s="181"/>
      <c r="E4" s="181"/>
      <c r="F4" s="181"/>
      <c r="G4" s="181"/>
      <c r="H4" s="181"/>
      <c r="I4" s="181"/>
      <c r="J4" s="181"/>
      <c r="K4" s="181"/>
      <c r="L4" s="181"/>
      <c r="M4" s="181"/>
      <c r="N4" s="181"/>
      <c r="O4" s="181"/>
      <c r="P4" s="181"/>
      <c r="Q4" s="181"/>
      <c r="R4" s="182"/>
      <c r="S4" s="49"/>
      <c r="T4" s="49"/>
      <c r="U4" s="49"/>
      <c r="V4" s="49"/>
      <c r="W4" s="49"/>
      <c r="X4" s="49"/>
      <c r="Y4" s="49"/>
      <c r="Z4" s="49"/>
      <c r="AA4" s="49"/>
    </row>
    <row r="5" spans="2:27" ht="30" customHeight="1" x14ac:dyDescent="0.2">
      <c r="B5" s="90"/>
      <c r="C5" s="112"/>
      <c r="D5" s="191" t="s">
        <v>2628</v>
      </c>
      <c r="E5" s="191"/>
      <c r="F5" s="191"/>
      <c r="G5" s="191"/>
      <c r="H5" s="191"/>
      <c r="I5" s="191"/>
      <c r="J5" s="191"/>
      <c r="K5" s="191"/>
      <c r="L5" s="191"/>
      <c r="M5" s="191"/>
      <c r="N5" s="191"/>
      <c r="O5" s="191"/>
      <c r="P5" s="191"/>
      <c r="Q5" s="191"/>
      <c r="R5" s="113"/>
      <c r="S5" s="49"/>
      <c r="T5" s="49"/>
      <c r="U5" s="49"/>
      <c r="V5" s="49"/>
      <c r="W5" s="49"/>
      <c r="X5" s="49"/>
      <c r="Y5" s="49"/>
      <c r="Z5" s="49"/>
      <c r="AA5" s="49"/>
    </row>
    <row r="6" spans="2:27" ht="30" customHeight="1" x14ac:dyDescent="0.2">
      <c r="B6" s="90"/>
      <c r="C6" s="112"/>
      <c r="D6" s="191"/>
      <c r="E6" s="191"/>
      <c r="F6" s="191"/>
      <c r="G6" s="191"/>
      <c r="H6" s="191"/>
      <c r="I6" s="191"/>
      <c r="J6" s="191"/>
      <c r="K6" s="191"/>
      <c r="L6" s="191"/>
      <c r="M6" s="191"/>
      <c r="N6" s="191"/>
      <c r="O6" s="191"/>
      <c r="P6" s="191"/>
      <c r="Q6" s="191"/>
      <c r="R6" s="113"/>
      <c r="S6" s="49"/>
      <c r="T6" s="49"/>
      <c r="U6" s="49"/>
      <c r="V6" s="49"/>
      <c r="W6" s="49"/>
      <c r="X6" s="49"/>
      <c r="Y6" s="49"/>
      <c r="Z6" s="49"/>
      <c r="AA6" s="49"/>
    </row>
    <row r="7" spans="2:27" ht="30" customHeight="1" thickBot="1" x14ac:dyDescent="0.25">
      <c r="B7" s="90"/>
      <c r="C7" s="112"/>
      <c r="D7" s="191"/>
      <c r="E7" s="191"/>
      <c r="F7" s="191"/>
      <c r="G7" s="191"/>
      <c r="H7" s="191"/>
      <c r="I7" s="191"/>
      <c r="J7" s="191"/>
      <c r="K7" s="191"/>
      <c r="L7" s="191"/>
      <c r="M7" s="191"/>
      <c r="N7" s="191"/>
      <c r="O7" s="191"/>
      <c r="P7" s="191"/>
      <c r="Q7" s="191"/>
      <c r="R7" s="114"/>
      <c r="S7" s="49"/>
      <c r="T7" s="49"/>
      <c r="U7" s="49"/>
      <c r="V7" s="49"/>
      <c r="W7" s="49"/>
      <c r="X7" s="49"/>
      <c r="Y7" s="49"/>
      <c r="Z7" s="49"/>
      <c r="AA7" s="49"/>
    </row>
    <row r="8" spans="2:27" ht="30" customHeight="1" thickBot="1" x14ac:dyDescent="0.25">
      <c r="B8" s="90"/>
      <c r="C8" s="63"/>
      <c r="D8" s="64"/>
      <c r="E8" s="64"/>
      <c r="F8" s="64"/>
      <c r="G8" s="64"/>
      <c r="H8" s="64"/>
      <c r="I8" s="64"/>
      <c r="J8" s="65"/>
      <c r="K8" s="63"/>
      <c r="L8" s="64"/>
      <c r="M8" s="64"/>
      <c r="N8" s="64"/>
      <c r="O8" s="64"/>
      <c r="P8" s="64"/>
      <c r="Q8" s="65"/>
      <c r="R8" s="114"/>
      <c r="S8" s="49"/>
      <c r="T8" s="49"/>
      <c r="U8" s="49"/>
      <c r="V8" s="49"/>
      <c r="W8" s="49"/>
      <c r="X8" s="49"/>
      <c r="Y8" s="49"/>
      <c r="Z8" s="49"/>
      <c r="AA8" s="49"/>
    </row>
    <row r="9" spans="2:27" ht="30" customHeight="1" thickBot="1" x14ac:dyDescent="0.25">
      <c r="B9" s="90"/>
      <c r="C9" s="66"/>
      <c r="D9" s="183" t="s">
        <v>2684</v>
      </c>
      <c r="E9" s="184"/>
      <c r="F9" s="184"/>
      <c r="G9" s="184"/>
      <c r="H9" s="184"/>
      <c r="I9" s="185"/>
      <c r="J9" s="67"/>
      <c r="K9" s="68"/>
      <c r="L9" s="183" t="s">
        <v>2685</v>
      </c>
      <c r="M9" s="184"/>
      <c r="N9" s="184"/>
      <c r="O9" s="184"/>
      <c r="P9" s="185"/>
      <c r="Q9" s="69"/>
      <c r="R9" s="93"/>
      <c r="S9" s="49"/>
      <c r="T9" s="49"/>
      <c r="U9" s="49"/>
      <c r="V9" s="49"/>
      <c r="W9" s="49"/>
      <c r="X9" s="49"/>
      <c r="Y9" s="49"/>
      <c r="Z9" s="49"/>
      <c r="AA9" s="49"/>
    </row>
    <row r="10" spans="2:27" ht="30" customHeight="1" x14ac:dyDescent="0.2">
      <c r="B10" s="90"/>
      <c r="C10" s="70"/>
      <c r="D10" s="192" t="s">
        <v>2629</v>
      </c>
      <c r="E10" s="192"/>
      <c r="F10" s="192"/>
      <c r="G10" s="192"/>
      <c r="H10" s="192"/>
      <c r="I10" s="192"/>
      <c r="J10" s="50"/>
      <c r="K10" s="68"/>
      <c r="L10" s="192" t="s">
        <v>2645</v>
      </c>
      <c r="M10" s="192"/>
      <c r="N10" s="192"/>
      <c r="O10" s="192"/>
      <c r="P10" s="192"/>
      <c r="Q10" s="194"/>
      <c r="R10" s="93"/>
      <c r="S10" s="49"/>
      <c r="T10" s="49"/>
      <c r="U10" s="49"/>
      <c r="V10" s="49"/>
      <c r="W10" s="49"/>
      <c r="X10" s="49"/>
      <c r="Y10" s="49"/>
      <c r="Z10" s="49"/>
      <c r="AA10" s="49"/>
    </row>
    <row r="11" spans="2:27" ht="30" customHeight="1" x14ac:dyDescent="0.2">
      <c r="B11" s="90"/>
      <c r="C11" s="70"/>
      <c r="D11" s="193" t="s">
        <v>2613</v>
      </c>
      <c r="E11" s="193"/>
      <c r="F11" s="193"/>
      <c r="G11" s="193"/>
      <c r="H11" s="71" t="str">
        <f>INDEX(Metricas_Contenido10[TIPO DE PUBLICACIÓN], MATCH(MAX(Metricas_Contenido10[CANTIDAD]), Metricas_Contenido10[CANTIDAD], 0))</f>
        <v>Imagen de Instagram</v>
      </c>
      <c r="I11" s="71"/>
      <c r="J11" s="51"/>
      <c r="K11" s="68"/>
      <c r="L11" s="186" t="s">
        <v>2621</v>
      </c>
      <c r="M11" s="186"/>
      <c r="N11" s="186"/>
      <c r="O11" s="186" t="str">
        <f>INDEX(Interacciones_Contendido1311[TIPO DE CONTENIDO], MATCH(LARGE(Interacciones_Contendido1311[LIKES],1), Interacciones_Contendido1311[LIKES], 0)) &amp; ", " &amp; ROUND(LARGE(Interacciones_Contendido1311[LIKES],1) / LARGE(Interacciones_Contendido1311[LIKES],2),1) &amp; " veces más que el segundo"</f>
        <v>Reel de Instagram, 2,8 veces más que el segundo</v>
      </c>
      <c r="P11" s="186"/>
      <c r="Q11" s="51"/>
      <c r="R11" s="93"/>
      <c r="S11" s="49"/>
      <c r="T11" s="49"/>
      <c r="U11" s="49"/>
      <c r="V11" s="49"/>
      <c r="W11" s="49"/>
      <c r="X11" s="49"/>
      <c r="Y11" s="49"/>
      <c r="Z11" s="49"/>
      <c r="AA11" s="49"/>
    </row>
    <row r="12" spans="2:27" ht="30" customHeight="1" x14ac:dyDescent="0.2">
      <c r="B12" s="90"/>
      <c r="C12" s="70"/>
      <c r="D12" s="193" t="s">
        <v>2614</v>
      </c>
      <c r="E12" s="193"/>
      <c r="F12" s="193"/>
      <c r="G12" s="193"/>
      <c r="H12" s="71" t="str">
        <f>INDEX(Metricas_Contenido10[TIPO DE PUBLICACIÓN], MATCH(MAX(Metricas_Contenido10[PROMEDIO VISUALIZACION.]), Metricas_Contenido10[PROMEDIO VISUALIZACION.], 0))</f>
        <v>Reel de Instagram</v>
      </c>
      <c r="I12" s="71"/>
      <c r="J12" s="51"/>
      <c r="K12" s="68"/>
      <c r="L12" s="186" t="s">
        <v>2622</v>
      </c>
      <c r="M12" s="186"/>
      <c r="N12" s="186"/>
      <c r="O12" s="186" t="str">
        <f>INDEX(Interacciones_Contendido1311[TIPO DE CONTENIDO], MATCH(LARGE(Interacciones_Contendido1311[GUARDADO],1), Interacciones_Contendido1311[GUARDADO], 0)) &amp; ", " &amp; ROUND(LARGE(Interacciones_Contendido1311[GUARDADO],1) / LARGE(Interacciones_Contendido1311[GUARDADO],2),1) &amp; " veces más que el segundo"</f>
        <v>Reel de Instagram, 3,3 veces más que el segundo</v>
      </c>
      <c r="P12" s="186"/>
      <c r="Q12" s="51"/>
      <c r="R12" s="93"/>
      <c r="S12" s="49"/>
      <c r="T12" s="49"/>
      <c r="U12" s="49"/>
      <c r="V12" s="49"/>
      <c r="W12" s="49"/>
      <c r="X12" s="49"/>
      <c r="Y12" s="49"/>
      <c r="Z12" s="49"/>
      <c r="AA12" s="49"/>
    </row>
    <row r="13" spans="2:27" ht="30" customHeight="1" x14ac:dyDescent="0.2">
      <c r="B13" s="90"/>
      <c r="C13" s="70"/>
      <c r="D13" s="193" t="s">
        <v>2615</v>
      </c>
      <c r="E13" s="193"/>
      <c r="F13" s="193"/>
      <c r="G13" s="193"/>
      <c r="H13" s="71" t="str">
        <f>INDEX(Metricas_Contenido10[TIPO DE PUBLICACIÓN], MATCH(MAX(Metricas_Contenido10[PROMEDIO ALCANCE]), Metricas_Contenido10[PROMEDIO ALCANCE], 0))</f>
        <v>Reel de Instagram</v>
      </c>
      <c r="I13" s="71"/>
      <c r="J13" s="51"/>
      <c r="K13" s="68"/>
      <c r="L13" s="186" t="s">
        <v>2623</v>
      </c>
      <c r="M13" s="186"/>
      <c r="N13" s="186"/>
      <c r="O13" s="186" t="str">
        <f>INDEX(Interacciones_Contendido1311[TIPO DE CONTENIDO], MATCH(LARGE(Interacciones_Contendido1311[COMPARTIDO],1), Interacciones_Contendido1311[COMPARTIDO], 0)) &amp; ", " &amp; ROUND(LARGE(Interacciones_Contendido1311[COMPARTIDO],1) / LARGE(Interacciones_Contendido1311[COMPARTIDO],2),1) &amp; " veces más que el segundo"</f>
        <v>Reel de Instagram, 3,1 veces más que el segundo</v>
      </c>
      <c r="P13" s="186"/>
      <c r="Q13" s="51"/>
      <c r="R13" s="93"/>
      <c r="S13" s="49"/>
      <c r="T13" s="49"/>
      <c r="U13" s="49"/>
      <c r="V13" s="49"/>
      <c r="W13" s="49"/>
      <c r="X13" s="49"/>
      <c r="Y13" s="49"/>
      <c r="Z13" s="49"/>
      <c r="AA13" s="49"/>
    </row>
    <row r="14" spans="2:27" ht="30" customHeight="1" x14ac:dyDescent="0.2">
      <c r="B14" s="90"/>
      <c r="C14" s="70"/>
      <c r="D14" s="193" t="s">
        <v>2616</v>
      </c>
      <c r="E14" s="193"/>
      <c r="F14" s="193"/>
      <c r="G14" s="193"/>
      <c r="H14" s="71" t="str">
        <f>INDEX(Metricas_Contenido10[TIPO DE PUBLICACIÓN], MATCH(MAX(Metricas_Contenido10[PROMEDIO INTERAC.]), Metricas_Contenido10[PROMEDIO INTERAC.], 0))</f>
        <v>Reel de Instagram</v>
      </c>
      <c r="I14" s="71"/>
      <c r="J14" s="51"/>
      <c r="K14" s="68"/>
      <c r="L14" s="186" t="s">
        <v>2624</v>
      </c>
      <c r="M14" s="186"/>
      <c r="N14" s="186"/>
      <c r="O14" s="186" t="str">
        <f>INDEX(Interacciones_Contendido1311[TIPO DE CONTENIDO], MATCH(LARGE(Interacciones_Contendido1311[COMENTARIOS],1), Interacciones_Contendido1311[COMENTARIOS], 0)) &amp; ", " &amp; ROUND(LARGE(Interacciones_Contendido1311[COMENTARIOS],1) / LARGE(Interacciones_Contendido1311[COMENTARIOS],2),1) &amp; " veces más que el segundo"</f>
        <v>Reel de Instagram, 1,1 veces más que el segundo</v>
      </c>
      <c r="P14" s="186"/>
      <c r="Q14" s="51"/>
      <c r="R14" s="93"/>
      <c r="S14" s="49"/>
      <c r="T14" s="49"/>
      <c r="U14" s="49"/>
      <c r="V14" s="49"/>
      <c r="W14" s="49"/>
      <c r="X14" s="49"/>
      <c r="Y14" s="49"/>
      <c r="Z14" s="49"/>
      <c r="AA14" s="49"/>
    </row>
    <row r="15" spans="2:27" ht="30" customHeight="1" x14ac:dyDescent="0.2">
      <c r="B15" s="90"/>
      <c r="C15" s="70"/>
      <c r="D15" s="193" t="s">
        <v>2687</v>
      </c>
      <c r="E15" s="193"/>
      <c r="F15" s="193"/>
      <c r="G15" s="193"/>
      <c r="H15" s="71" t="str">
        <f>INDEX(Metricas_Contenido10[TIPO DE PUBLICACIÓN], MATCH(MAX(Metricas_Contenido10[INTERACCIONES/ALCANCE]), Metricas_Contenido10[INTERACCIONES/ALCANCE], 0))</f>
        <v>Secuencia de Instagram</v>
      </c>
      <c r="I15" s="71"/>
      <c r="J15" s="51"/>
      <c r="K15" s="68"/>
      <c r="L15" s="49"/>
      <c r="M15" s="49"/>
      <c r="N15" s="49"/>
      <c r="O15" s="49"/>
      <c r="P15" s="49"/>
      <c r="Q15" s="51"/>
      <c r="R15" s="93"/>
      <c r="S15" s="49"/>
      <c r="T15" s="49"/>
      <c r="U15" s="49"/>
      <c r="V15" s="49"/>
      <c r="W15" s="49"/>
      <c r="X15" s="49"/>
      <c r="Y15" s="49"/>
      <c r="Z15" s="49"/>
      <c r="AA15" s="49"/>
    </row>
    <row r="16" spans="2:27" ht="30" customHeight="1" x14ac:dyDescent="0.2">
      <c r="B16" s="90"/>
      <c r="C16" s="70"/>
      <c r="D16" s="49"/>
      <c r="E16" s="49"/>
      <c r="F16" s="49"/>
      <c r="G16" s="49"/>
      <c r="H16" s="49"/>
      <c r="I16" s="49"/>
      <c r="J16" s="51"/>
      <c r="K16" s="68"/>
      <c r="L16" s="52" t="s">
        <v>2635</v>
      </c>
      <c r="M16" s="52" t="s">
        <v>2649</v>
      </c>
      <c r="N16" s="52" t="s">
        <v>2650</v>
      </c>
      <c r="O16" s="52" t="s">
        <v>2651</v>
      </c>
      <c r="P16" s="52" t="s">
        <v>2652</v>
      </c>
      <c r="Q16" s="53" t="s">
        <v>2575</v>
      </c>
      <c r="R16" s="93"/>
      <c r="S16" s="49"/>
      <c r="T16" s="49"/>
      <c r="U16" s="49"/>
      <c r="V16" s="49"/>
      <c r="W16" s="49"/>
      <c r="X16" s="49"/>
      <c r="Y16" s="49"/>
      <c r="Z16" s="49"/>
      <c r="AA16" s="49"/>
    </row>
    <row r="17" spans="2:27" ht="30" customHeight="1" x14ac:dyDescent="0.2">
      <c r="B17" s="90"/>
      <c r="C17" s="70"/>
      <c r="D17" s="2" t="s">
        <v>2587</v>
      </c>
      <c r="E17" s="2" t="s">
        <v>1950</v>
      </c>
      <c r="F17" s="2" t="s">
        <v>2636</v>
      </c>
      <c r="G17" s="2" t="s">
        <v>1951</v>
      </c>
      <c r="H17" s="2" t="s">
        <v>2637</v>
      </c>
      <c r="I17" s="2" t="s">
        <v>2631</v>
      </c>
      <c r="J17" s="58"/>
      <c r="K17" s="68"/>
      <c r="L17" s="108" t="s">
        <v>187</v>
      </c>
      <c r="M17" s="110">
        <f>AVERAGEIF(DATASET_LIMPIO[Tipo de publicación],Interacciones_Contendido1311[[#This Row],[TIPO DE CONTENIDO]], DATASET_LIMPIO[Like])</f>
        <v>296.72790294627384</v>
      </c>
      <c r="N17" s="110">
        <f>AVERAGEIF(DATASET_LIMPIO[Tipo de publicación],Interacciones_Contendido1311[[#This Row],[TIPO DE CONTENIDO]],DATASET_LIMPIO[Guardados])</f>
        <v>15.303292894280762</v>
      </c>
      <c r="O17" s="110">
        <f>AVERAGEIF(DATASET_LIMPIO[Tipo de publicación],Interacciones_Contendido1311[[#This Row],[TIPO DE CONTENIDO]],DATASET_LIMPIO[Compartidos])</f>
        <v>53.036395147313691</v>
      </c>
      <c r="P17" s="110">
        <f>AVERAGEIF(DATASET_LIMPIO[Tipo de publicación],Interacciones_Contendido1311[[#This Row],[TIPO DE CONTENIDO]],DATASET_LIMPIO[Comentarios])</f>
        <v>18.60311958405546</v>
      </c>
      <c r="Q17" s="58"/>
      <c r="R17" s="93"/>
      <c r="S17" s="49"/>
      <c r="T17" s="49"/>
      <c r="U17" s="49"/>
      <c r="V17" s="49"/>
      <c r="W17" s="49"/>
      <c r="X17" s="49"/>
      <c r="Y17" s="49"/>
      <c r="Z17" s="49"/>
      <c r="AA17" s="49"/>
    </row>
    <row r="18" spans="2:27" ht="30" customHeight="1" x14ac:dyDescent="0.2">
      <c r="B18" s="90"/>
      <c r="C18" s="70"/>
      <c r="D18" s="55" t="s">
        <v>187</v>
      </c>
      <c r="E18" s="55">
        <f>COUNTIF(DATASET_LIMPIO[Tipo de publicación], Metricas_Contenido10[[#This Row],[TIPO DE PUBLICACIÓN]])</f>
        <v>577</v>
      </c>
      <c r="F18" s="111">
        <f>AVERAGEIF(DATASET_LIMPIO[Tipo de publicación], Metricas_Contenido10[[#This Row],[TIPO DE PUBLICACIÓN]], DATASET_LIMPIO[Vistos])</f>
        <v>10701.096774193549</v>
      </c>
      <c r="G18" s="111">
        <f>AVERAGEIF(DATASET[Tipo de publicación],Metricas_Contenido10[[#This Row],[TIPO DE PUBLICACIÓN]],DATASET_LIMPIO[Alcance])</f>
        <v>6191.1317157712301</v>
      </c>
      <c r="H18" s="111">
        <f>AVERAGEIF(DATASET_LIMPIO[Tipo de publicación],Metricas_Contenido10[[#This Row],[TIPO DE PUBLICACIÓN]],DATASET_LIMPIO[Int. totales])</f>
        <v>383.67071057192373</v>
      </c>
      <c r="I18" s="29">
        <f>AVERAGEIF(DATASET_LIMPIO[Tipo de publicación],Metricas_Contenido10[[#This Row],[TIPO DE PUBLICACIÓN]],DATASET_LIMPIO[Tasa de Interacción])</f>
        <v>6.924082402843218E-2</v>
      </c>
      <c r="J18" s="30"/>
      <c r="K18" s="68"/>
      <c r="L18" s="108" t="s">
        <v>188</v>
      </c>
      <c r="M18" s="110">
        <f>AVERAGEIF(DATASET_LIMPIO[Tipo de publicación],Interacciones_Contendido1311[[#This Row],[TIPO DE CONTENIDO]], DATASET_LIMPIO[Like])</f>
        <v>371.77777777777777</v>
      </c>
      <c r="N18" s="110">
        <f>AVERAGEIF(DATASET_LIMPIO[Tipo de publicación],Interacciones_Contendido1311[[#This Row],[TIPO DE CONTENIDO]],DATASET_LIMPIO[Guardados])</f>
        <v>22.432748538011698</v>
      </c>
      <c r="O18" s="110">
        <f>AVERAGEIF(DATASET_LIMPIO[Tipo de publicación],Interacciones_Contendido1311[[#This Row],[TIPO DE CONTENIDO]],DATASET_LIMPIO[Compartidos])</f>
        <v>63.549707602339183</v>
      </c>
      <c r="P18" s="110">
        <f>AVERAGEIF(DATASET_LIMPIO[Tipo de publicación],Interacciones_Contendido1311[[#This Row],[TIPO DE CONTENIDO]],DATASET_LIMPIO[Comentarios])</f>
        <v>10.678362573099415</v>
      </c>
      <c r="Q18" s="58"/>
      <c r="R18" s="93"/>
      <c r="S18" s="49"/>
      <c r="T18" s="49"/>
      <c r="U18" s="49"/>
      <c r="V18" s="49"/>
      <c r="W18" s="49"/>
      <c r="X18" s="49"/>
      <c r="Y18" s="49"/>
      <c r="Z18" s="49"/>
      <c r="AA18" s="49"/>
    </row>
    <row r="19" spans="2:27" ht="30" customHeight="1" x14ac:dyDescent="0.2">
      <c r="B19" s="90"/>
      <c r="C19" s="70"/>
      <c r="D19" s="55" t="s">
        <v>188</v>
      </c>
      <c r="E19" s="55">
        <f>COUNTIF(DATASET_LIMPIO[Tipo de publicación], Metricas_Contenido10[[#This Row],[TIPO DE PUBLICACIÓN]])</f>
        <v>171</v>
      </c>
      <c r="F19" s="111">
        <f>AVERAGEIF(DATASET_LIMPIO[Tipo de publicación], Metricas_Contenido10[[#This Row],[TIPO DE PUBLICACIÓN]], DATASET_LIMPIO[Vistos])</f>
        <v>11651.163636363637</v>
      </c>
      <c r="G19" s="111">
        <f>AVERAGEIF(DATASET[Tipo de publicación],Metricas_Contenido10[[#This Row],[TIPO DE PUBLICACIÓN]],DATASET_LIMPIO[Alcance])</f>
        <v>5985.5672514619882</v>
      </c>
      <c r="H19" s="111">
        <f>AVERAGEIF(DATASET_LIMPIO[Tipo de publicación],Metricas_Contenido10[[#This Row],[TIPO DE PUBLICACIÓN]],DATASET_LIMPIO[Int. totales])</f>
        <v>468.43859649122805</v>
      </c>
      <c r="I19" s="29">
        <f>AVERAGEIF(DATASET_LIMPIO[Tipo de publicación],Metricas_Contenido10[[#This Row],[TIPO DE PUBLICACIÓN]],DATASET_LIMPIO[Tasa de Interacción])</f>
        <v>9.3551136908002819E-2</v>
      </c>
      <c r="J19" s="30"/>
      <c r="K19" s="68"/>
      <c r="L19" s="108" t="s">
        <v>189</v>
      </c>
      <c r="M19" s="110">
        <f>AVERAGEIF(DATASET_LIMPIO[Tipo de publicación],Interacciones_Contendido1311[[#This Row],[TIPO DE CONTENIDO]], DATASET_LIMPIO[Like])</f>
        <v>1057.0645161290322</v>
      </c>
      <c r="N19" s="110">
        <f>AVERAGEIF(DATASET_LIMPIO[Tipo de publicación],Interacciones_Contendido1311[[#This Row],[TIPO DE CONTENIDO]],DATASET_LIMPIO[Guardados])</f>
        <v>73.096774193548384</v>
      </c>
      <c r="O19" s="110">
        <f>AVERAGEIF(DATASET_LIMPIO[Tipo de publicación],Interacciones_Contendido1311[[#This Row],[TIPO DE CONTENIDO]],DATASET_LIMPIO[Compartidos])</f>
        <v>198.04838709677421</v>
      </c>
      <c r="P19" s="110">
        <f>AVERAGEIF(DATASET_LIMPIO[Tipo de publicación],Interacciones_Contendido1311[[#This Row],[TIPO DE CONTENIDO]],DATASET_LIMPIO[Comentarios])</f>
        <v>20.032258064516128</v>
      </c>
      <c r="Q19" s="58"/>
      <c r="R19" s="93"/>
      <c r="S19" s="49"/>
      <c r="T19" s="49"/>
      <c r="U19" s="49"/>
      <c r="V19" s="49"/>
      <c r="W19" s="49"/>
      <c r="X19" s="49"/>
      <c r="Y19" s="49"/>
      <c r="Z19" s="49"/>
      <c r="AA19" s="49"/>
    </row>
    <row r="20" spans="2:27" ht="30" customHeight="1" thickBot="1" x14ac:dyDescent="0.25">
      <c r="B20" s="90"/>
      <c r="C20" s="70"/>
      <c r="D20" s="55" t="s">
        <v>189</v>
      </c>
      <c r="E20" s="55">
        <f>COUNTIF(DATASET_LIMPIO[Tipo de publicación], Metricas_Contenido10[[#This Row],[TIPO DE PUBLICACIÓN]])</f>
        <v>62</v>
      </c>
      <c r="F20" s="111">
        <f>AVERAGEIF(DATASET_LIMPIO[Tipo de publicación], Metricas_Contenido10[[#This Row],[TIPO DE PUBLICACIÓN]], DATASET_LIMPIO[Vistos])</f>
        <v>28047.358974358973</v>
      </c>
      <c r="G20" s="111">
        <f>AVERAGEIF(DATASET[Tipo de publicación],Metricas_Contenido10[[#This Row],[TIPO DE PUBLICACIÓN]],DATASET_LIMPIO[Alcance])</f>
        <v>8663.0161290322576</v>
      </c>
      <c r="H20" s="111">
        <f>AVERAGEIF(DATASET_LIMPIO[Tipo de publicación],Metricas_Contenido10[[#This Row],[TIPO DE PUBLICACIÓN]],DATASET_LIMPIO[Int. totales])</f>
        <v>1348.241935483871</v>
      </c>
      <c r="I20" s="29">
        <f>AVERAGEIF(DATASET_LIMPIO[Tipo de publicación],Metricas_Contenido10[[#This Row],[TIPO DE PUBLICACIÓN]],DATASET_LIMPIO[Tasa de Interacción])</f>
        <v>7.2726506427602006E-2</v>
      </c>
      <c r="J20" s="30"/>
      <c r="K20" s="72"/>
      <c r="L20" s="73"/>
      <c r="M20" s="73"/>
      <c r="N20" s="73"/>
      <c r="O20" s="73"/>
      <c r="P20" s="73"/>
      <c r="Q20" s="74"/>
      <c r="R20" s="93"/>
      <c r="S20" s="49"/>
      <c r="T20" s="49"/>
      <c r="U20" s="49"/>
      <c r="V20" s="49"/>
      <c r="W20" s="49"/>
      <c r="X20" s="49"/>
      <c r="Y20" s="49"/>
      <c r="Z20" s="49"/>
      <c r="AA20" s="49"/>
    </row>
    <row r="21" spans="2:27" ht="30" customHeight="1" thickBot="1" x14ac:dyDescent="0.25">
      <c r="B21" s="90"/>
      <c r="C21" s="75"/>
      <c r="D21" s="76"/>
      <c r="E21" s="76"/>
      <c r="F21" s="76"/>
      <c r="G21" s="76"/>
      <c r="H21" s="76"/>
      <c r="I21" s="76"/>
      <c r="J21" s="77"/>
      <c r="K21" s="91"/>
      <c r="L21" s="91"/>
      <c r="M21" s="91"/>
      <c r="N21" s="91"/>
      <c r="O21" s="91"/>
      <c r="P21" s="91"/>
      <c r="Q21" s="115"/>
      <c r="R21" s="93"/>
      <c r="S21" s="49"/>
      <c r="T21" s="49"/>
      <c r="U21" s="49"/>
      <c r="V21" s="49"/>
      <c r="W21" s="49"/>
      <c r="X21" s="49"/>
      <c r="Y21" s="49"/>
      <c r="Z21" s="49"/>
      <c r="AA21" s="49"/>
    </row>
    <row r="22" spans="2:27" ht="30" customHeight="1" thickBot="1" x14ac:dyDescent="0.25">
      <c r="B22" s="90"/>
      <c r="C22" s="63"/>
      <c r="D22" s="78"/>
      <c r="E22" s="78"/>
      <c r="F22" s="78"/>
      <c r="G22" s="78"/>
      <c r="H22" s="78"/>
      <c r="I22" s="78"/>
      <c r="J22" s="79"/>
      <c r="K22" s="91"/>
      <c r="L22" s="91"/>
      <c r="M22" s="91"/>
      <c r="N22" s="91"/>
      <c r="O22" s="91"/>
      <c r="P22" s="91"/>
      <c r="Q22" s="115"/>
      <c r="R22" s="93"/>
      <c r="S22" s="49"/>
      <c r="T22" s="49"/>
      <c r="U22" s="49"/>
      <c r="V22" s="49"/>
      <c r="W22" s="49"/>
      <c r="X22" s="49"/>
      <c r="Y22" s="49"/>
      <c r="Z22" s="49"/>
      <c r="AA22" s="49"/>
    </row>
    <row r="23" spans="2:27" ht="30" customHeight="1" thickBot="1" x14ac:dyDescent="0.25">
      <c r="B23" s="90"/>
      <c r="C23" s="80"/>
      <c r="D23" s="188" t="s">
        <v>2686</v>
      </c>
      <c r="E23" s="189"/>
      <c r="F23" s="189"/>
      <c r="G23" s="189"/>
      <c r="H23" s="189"/>
      <c r="I23" s="190"/>
      <c r="J23" s="81"/>
      <c r="K23" s="91"/>
      <c r="L23" s="115"/>
      <c r="M23" s="91"/>
      <c r="N23" s="91"/>
      <c r="O23" s="91"/>
      <c r="P23" s="91"/>
      <c r="Q23" s="115"/>
      <c r="R23" s="93"/>
      <c r="S23" s="49"/>
      <c r="T23" s="49"/>
      <c r="U23" s="49"/>
      <c r="V23" s="49"/>
      <c r="W23" s="49"/>
      <c r="X23" s="49"/>
      <c r="Y23" s="49"/>
      <c r="Z23" s="49"/>
      <c r="AA23" s="49"/>
    </row>
    <row r="24" spans="2:27" ht="30" customHeight="1" x14ac:dyDescent="0.2">
      <c r="B24" s="90"/>
      <c r="C24" s="82"/>
      <c r="D24" s="187" t="s">
        <v>2655</v>
      </c>
      <c r="E24" s="187"/>
      <c r="F24" s="187"/>
      <c r="G24" s="187"/>
      <c r="H24" s="187"/>
      <c r="I24" s="187"/>
      <c r="J24" s="58"/>
      <c r="K24" s="91"/>
      <c r="L24" s="115"/>
      <c r="M24" s="115"/>
      <c r="N24" s="115"/>
      <c r="O24" s="115"/>
      <c r="P24" s="115"/>
      <c r="Q24" s="115"/>
      <c r="R24" s="93"/>
      <c r="S24" s="49"/>
      <c r="T24" s="49"/>
      <c r="U24" s="49"/>
      <c r="V24" s="49"/>
      <c r="W24" s="49"/>
      <c r="X24" s="49"/>
      <c r="Y24" s="49"/>
      <c r="Z24" s="49"/>
      <c r="AA24" s="49"/>
    </row>
    <row r="25" spans="2:27" ht="30" customHeight="1" x14ac:dyDescent="0.2">
      <c r="B25" s="90"/>
      <c r="C25" s="82"/>
      <c r="D25" s="187"/>
      <c r="E25" s="187"/>
      <c r="F25" s="187"/>
      <c r="G25" s="187"/>
      <c r="H25" s="187"/>
      <c r="I25" s="187"/>
      <c r="J25" s="58"/>
      <c r="K25" s="91"/>
      <c r="L25" s="91"/>
      <c r="M25" s="91"/>
      <c r="N25" s="91"/>
      <c r="O25" s="91"/>
      <c r="P25" s="115"/>
      <c r="Q25" s="115"/>
      <c r="R25" s="93"/>
      <c r="S25" s="49"/>
      <c r="T25" s="49"/>
      <c r="U25" s="49"/>
      <c r="V25" s="49"/>
      <c r="W25" s="49"/>
      <c r="X25" s="49"/>
      <c r="Y25" s="49"/>
      <c r="Z25" s="49"/>
      <c r="AA25" s="49"/>
    </row>
    <row r="26" spans="2:27" ht="30" customHeight="1" x14ac:dyDescent="0.2">
      <c r="B26" s="90"/>
      <c r="C26" s="70"/>
      <c r="D26" s="187" t="str">
        <f>"El contenido " &amp; INDEX(Seguidores[TIPO DE CONTENIDO], MATCH(MAX(Seguidores[PROMEDIO SEGUIDORES]), Seguidores[PROMEDIO SEGUIDORES], 0)) &amp; " es el que generó en promedio más seguidores por publicación, con un valor " &amp; ROUND(MAX(Seguidores[PROMEDIO SEGUIDORES]) / LARGE(Seguidores[PROMEDIO SEGUIDORES], 2), 1) &amp; " veces superior al segundo formato más efectivo."</f>
        <v>El contenido Reel de Instagram es el que generó en promedio más seguidores por publicación, con un valor 9,9 veces superior al segundo formato más efectivo.</v>
      </c>
      <c r="E26" s="187"/>
      <c r="F26" s="116" t="s">
        <v>2635</v>
      </c>
      <c r="G26" s="116" t="s">
        <v>2656</v>
      </c>
      <c r="H26" s="116" t="s">
        <v>2657</v>
      </c>
      <c r="I26" s="57" t="s">
        <v>2658</v>
      </c>
      <c r="J26" s="83"/>
      <c r="K26" s="91"/>
      <c r="L26" s="91"/>
      <c r="M26" s="91"/>
      <c r="N26" s="91"/>
      <c r="O26" s="91"/>
      <c r="P26" s="91"/>
      <c r="Q26" s="115"/>
      <c r="R26" s="114"/>
      <c r="U26" s="49"/>
      <c r="V26" s="49"/>
      <c r="W26" s="49"/>
      <c r="X26" s="49"/>
      <c r="Y26" s="49"/>
      <c r="Z26" s="49"/>
      <c r="AA26" s="49"/>
    </row>
    <row r="27" spans="2:27" ht="30" customHeight="1" x14ac:dyDescent="0.2">
      <c r="B27" s="90"/>
      <c r="C27" s="70"/>
      <c r="D27" s="187"/>
      <c r="E27" s="187"/>
      <c r="F27" s="108" t="s">
        <v>187</v>
      </c>
      <c r="G27" s="110">
        <f>SUMIF(DATASET_LIMPIO[Tipo de publicación],Seguidores[[#This Row],[TIPO DE CONTENIDO]],DATASET_LIMPIO[Seguimientos])</f>
        <v>3731</v>
      </c>
      <c r="H27" s="110">
        <f>AVERAGEIF(DATASET_LIMPIO[Tipo de publicación],Seguidores[[#This Row],[TIPO DE CONTENIDO]],DATASET_LIMPIO[Seguimientos])</f>
        <v>11.409785932721713</v>
      </c>
      <c r="I27" s="49">
        <f>_xlfn.MAXIFS(DATASET_LIMPIO[Seguimientos], DATASET_LIMPIO[Tipo de publicación], Seguidores[[#This Row],[TIPO DE CONTENIDO]])</f>
        <v>331</v>
      </c>
      <c r="J27" s="51"/>
      <c r="K27" s="91"/>
      <c r="L27" s="91"/>
      <c r="M27" s="91"/>
      <c r="N27" s="91"/>
      <c r="O27" s="91"/>
      <c r="P27" s="91"/>
      <c r="Q27" s="115"/>
      <c r="R27" s="114"/>
      <c r="U27" s="49"/>
      <c r="V27" s="49"/>
      <c r="W27" s="49"/>
      <c r="X27" s="49"/>
      <c r="Y27" s="49"/>
      <c r="Z27" s="49"/>
      <c r="AA27" s="49"/>
    </row>
    <row r="28" spans="2:27" ht="30" customHeight="1" x14ac:dyDescent="0.2">
      <c r="B28" s="90"/>
      <c r="C28" s="70"/>
      <c r="D28" s="187"/>
      <c r="E28" s="187"/>
      <c r="F28" s="108" t="s">
        <v>188</v>
      </c>
      <c r="G28" s="110">
        <f>SUMIF(DATASET_LIMPIO[Tipo de publicación],Seguidores[[#This Row],[TIPO DE CONTENIDO]],DATASET_LIMPIO[Seguimientos])</f>
        <v>779</v>
      </c>
      <c r="H28" s="110">
        <f>AVERAGEIF(DATASET_LIMPIO[Tipo de publicación],Seguidores[[#This Row],[TIPO DE CONTENIDO]],DATASET_LIMPIO[Seguimientos])</f>
        <v>7.1467889908256881</v>
      </c>
      <c r="I28" s="49">
        <f>_xlfn.MAXIFS(DATASET_LIMPIO[Seguimientos], DATASET_LIMPIO[Tipo de publicación], Seguidores[[#This Row],[TIPO DE CONTENIDO]])</f>
        <v>135</v>
      </c>
      <c r="J28" s="51"/>
      <c r="K28" s="91"/>
      <c r="L28" s="91"/>
      <c r="M28" s="91"/>
      <c r="N28" s="91"/>
      <c r="O28" s="91"/>
      <c r="P28" s="91"/>
      <c r="Q28" s="115"/>
      <c r="R28" s="114"/>
      <c r="U28" s="49"/>
      <c r="V28" s="49"/>
      <c r="W28" s="49"/>
      <c r="X28" s="49"/>
      <c r="Y28" s="49"/>
      <c r="Z28" s="49"/>
      <c r="AA28" s="49"/>
    </row>
    <row r="29" spans="2:27" ht="30" customHeight="1" x14ac:dyDescent="0.2">
      <c r="B29" s="90"/>
      <c r="C29" s="70"/>
      <c r="D29" s="187"/>
      <c r="E29" s="187"/>
      <c r="F29" s="108" t="s">
        <v>189</v>
      </c>
      <c r="G29" s="110">
        <f>SUMIF(DATASET_LIMPIO[Tipo de publicación],Seguidores[[#This Row],[TIPO DE CONTENIDO]],DATASET_LIMPIO[Seguimientos])</f>
        <v>6306</v>
      </c>
      <c r="H29" s="110">
        <f>AVERAGEIF(DATASET_LIMPIO[Tipo de publicación],Seguidores[[#This Row],[TIPO DE CONTENIDO]],DATASET_LIMPIO[Seguimientos])</f>
        <v>112.60714285714286</v>
      </c>
      <c r="I29" s="49">
        <f>_xlfn.MAXIFS(DATASET_LIMPIO[Seguimientos], DATASET_LIMPIO[Tipo de publicación], Seguidores[[#This Row],[TIPO DE CONTENIDO]])</f>
        <v>1768</v>
      </c>
      <c r="J29" s="51"/>
      <c r="K29" s="91"/>
      <c r="L29" s="115"/>
      <c r="M29" s="91"/>
      <c r="N29" s="91"/>
      <c r="O29" s="91"/>
      <c r="P29" s="91"/>
      <c r="Q29" s="115"/>
      <c r="R29" s="114"/>
      <c r="U29" s="49"/>
      <c r="V29" s="49"/>
      <c r="W29" s="49"/>
      <c r="X29" s="49"/>
      <c r="Y29" s="49"/>
      <c r="Z29" s="49"/>
      <c r="AA29" s="49"/>
    </row>
    <row r="30" spans="2:27" ht="30" customHeight="1" thickBot="1" x14ac:dyDescent="0.25">
      <c r="B30" s="90"/>
      <c r="C30" s="75"/>
      <c r="D30" s="76"/>
      <c r="E30" s="76"/>
      <c r="F30" s="76"/>
      <c r="G30" s="76"/>
      <c r="H30" s="76"/>
      <c r="I30" s="76"/>
      <c r="J30" s="77"/>
      <c r="K30" s="91"/>
      <c r="L30" s="115"/>
      <c r="M30" s="115"/>
      <c r="N30" s="115"/>
      <c r="O30" s="115"/>
      <c r="P30" s="115"/>
      <c r="Q30" s="115"/>
      <c r="R30" s="114"/>
      <c r="U30" s="49"/>
      <c r="V30" s="49"/>
      <c r="W30" s="49"/>
      <c r="X30" s="49"/>
      <c r="Y30" s="49"/>
      <c r="Z30" s="49"/>
      <c r="AA30" s="49"/>
    </row>
    <row r="31" spans="2:27" ht="30" customHeight="1" x14ac:dyDescent="0.2">
      <c r="B31" s="98"/>
      <c r="C31" s="117"/>
      <c r="D31" s="99"/>
      <c r="E31" s="99"/>
      <c r="F31" s="99"/>
      <c r="G31" s="99"/>
      <c r="H31" s="99"/>
      <c r="I31" s="99"/>
      <c r="J31" s="99"/>
      <c r="K31" s="99"/>
      <c r="L31" s="99"/>
      <c r="M31" s="99"/>
      <c r="N31" s="99"/>
      <c r="O31" s="99"/>
      <c r="P31" s="99"/>
      <c r="Q31" s="99"/>
      <c r="R31" s="118"/>
      <c r="U31" s="49"/>
      <c r="V31" s="49"/>
      <c r="W31" s="49"/>
      <c r="X31" s="49"/>
      <c r="Y31" s="49"/>
      <c r="Z31" s="49"/>
      <c r="AA31" s="49"/>
    </row>
    <row r="32" spans="2:27" ht="30" customHeight="1" x14ac:dyDescent="0.2">
      <c r="C32" s="49"/>
      <c r="R32" s="49"/>
      <c r="U32" s="49"/>
      <c r="V32" s="49"/>
      <c r="W32" s="49"/>
      <c r="X32" s="49"/>
      <c r="Y32" s="49"/>
      <c r="Z32" s="49"/>
      <c r="AA32" s="49"/>
    </row>
    <row r="33" spans="3:27" ht="30" customHeight="1" x14ac:dyDescent="0.2">
      <c r="C33" s="49"/>
      <c r="R33" s="49"/>
      <c r="U33" s="49"/>
      <c r="V33" s="49"/>
      <c r="W33" s="49"/>
      <c r="X33" s="49"/>
      <c r="Y33" s="49"/>
      <c r="Z33" s="49"/>
      <c r="AA33" s="49"/>
    </row>
    <row r="34" spans="3:27" ht="30" customHeight="1" x14ac:dyDescent="0.2">
      <c r="C34" s="49"/>
      <c r="R34" s="49"/>
      <c r="U34" s="49"/>
      <c r="V34" s="49"/>
      <c r="W34" s="49"/>
      <c r="X34" s="49"/>
      <c r="Y34" s="49"/>
      <c r="Z34" s="49"/>
      <c r="AA34" s="49"/>
    </row>
    <row r="35" spans="3:27" ht="30" customHeight="1" x14ac:dyDescent="0.2">
      <c r="C35" s="49"/>
      <c r="S35" s="49"/>
      <c r="T35" s="49"/>
      <c r="U35" s="49"/>
      <c r="V35" s="49"/>
      <c r="W35" s="49"/>
      <c r="X35" s="49"/>
      <c r="Y35" s="49"/>
      <c r="Z35" s="49"/>
      <c r="AA35" s="49"/>
    </row>
    <row r="36" spans="3:27" ht="30" customHeight="1" x14ac:dyDescent="0.2">
      <c r="C36" s="49"/>
      <c r="S36" s="49"/>
      <c r="T36" s="49"/>
      <c r="U36" s="49"/>
      <c r="V36" s="49"/>
      <c r="W36" s="49"/>
      <c r="X36" s="49"/>
      <c r="Y36" s="49"/>
      <c r="Z36" s="49"/>
      <c r="AA36" s="49"/>
    </row>
    <row r="37" spans="3:27" ht="30" customHeight="1" x14ac:dyDescent="0.2">
      <c r="C37" s="49"/>
      <c r="S37" s="49"/>
      <c r="T37" s="49"/>
      <c r="U37" s="49"/>
      <c r="V37" s="49"/>
      <c r="W37" s="49"/>
      <c r="X37" s="49"/>
      <c r="Y37" s="49"/>
      <c r="Z37" s="49"/>
      <c r="AA37" s="49"/>
    </row>
    <row r="38" spans="3:27" ht="30" customHeight="1" x14ac:dyDescent="0.2">
      <c r="C38" s="49"/>
      <c r="D38" s="49"/>
      <c r="E38" s="49"/>
      <c r="F38" s="49"/>
      <c r="G38" s="49"/>
      <c r="H38" s="49"/>
      <c r="I38" s="49"/>
      <c r="J38" s="49"/>
      <c r="S38" s="49"/>
      <c r="T38" s="49"/>
      <c r="U38" s="49"/>
      <c r="V38" s="49"/>
      <c r="W38" s="49"/>
      <c r="X38" s="49"/>
      <c r="Y38" s="49"/>
      <c r="Z38" s="49"/>
      <c r="AA38" s="49"/>
    </row>
    <row r="39" spans="3:27" ht="30" customHeight="1" x14ac:dyDescent="0.2">
      <c r="C39" s="49"/>
      <c r="S39" s="49"/>
      <c r="T39" s="49"/>
      <c r="U39" s="49"/>
      <c r="V39" s="49"/>
      <c r="W39" s="49"/>
      <c r="X39" s="49"/>
      <c r="Y39" s="49"/>
      <c r="Z39" s="49"/>
      <c r="AA39" s="49"/>
    </row>
    <row r="40" spans="3:27" ht="30" customHeight="1" x14ac:dyDescent="0.2">
      <c r="C40" s="49"/>
      <c r="S40" s="49"/>
      <c r="T40" s="49"/>
      <c r="U40" s="49"/>
      <c r="V40" s="49"/>
      <c r="W40" s="49"/>
      <c r="X40" s="49"/>
      <c r="Y40" s="49"/>
      <c r="Z40" s="49"/>
      <c r="AA40" s="49"/>
    </row>
    <row r="41" spans="3:27" ht="30" customHeight="1" x14ac:dyDescent="0.2">
      <c r="C41" s="49"/>
      <c r="S41" s="49"/>
      <c r="T41" s="49"/>
      <c r="U41" s="49"/>
      <c r="V41" s="49"/>
      <c r="W41" s="49"/>
      <c r="X41" s="49"/>
      <c r="Y41" s="49"/>
      <c r="Z41" s="49"/>
      <c r="AA41" s="49"/>
    </row>
    <row r="42" spans="3:27" ht="30" customHeight="1" x14ac:dyDescent="0.2">
      <c r="C42" s="49"/>
      <c r="S42" s="49"/>
      <c r="T42" s="49"/>
      <c r="U42" s="49"/>
      <c r="V42" s="49"/>
      <c r="W42" s="49"/>
      <c r="X42" s="49"/>
      <c r="Y42" s="49"/>
      <c r="Z42" s="49"/>
      <c r="AA42" s="49"/>
    </row>
    <row r="43" spans="3:27" ht="30" customHeight="1" x14ac:dyDescent="0.2">
      <c r="C43" s="49"/>
      <c r="S43" s="49"/>
      <c r="T43" s="49"/>
      <c r="U43" s="49"/>
      <c r="V43" s="49"/>
      <c r="W43" s="49"/>
      <c r="X43" s="49"/>
      <c r="Y43" s="49"/>
      <c r="Z43" s="49"/>
      <c r="AA43" s="49"/>
    </row>
    <row r="44" spans="3:27" ht="30" customHeight="1" x14ac:dyDescent="0.2">
      <c r="C44" s="49"/>
      <c r="S44" s="49"/>
      <c r="T44" s="49"/>
      <c r="U44" s="49"/>
      <c r="V44" s="49"/>
      <c r="W44" s="49"/>
      <c r="X44" s="49"/>
      <c r="Y44" s="49"/>
      <c r="Z44" s="49"/>
      <c r="AA44" s="49"/>
    </row>
    <row r="45" spans="3:27" ht="30" customHeight="1" x14ac:dyDescent="0.2">
      <c r="C45" s="49"/>
      <c r="S45" s="49"/>
      <c r="T45" s="49"/>
      <c r="U45" s="49"/>
      <c r="V45" s="49"/>
      <c r="W45" s="49"/>
      <c r="X45" s="49"/>
      <c r="Y45" s="49"/>
      <c r="Z45" s="49"/>
      <c r="AA45" s="49"/>
    </row>
    <row r="46" spans="3:27" ht="30" customHeight="1" x14ac:dyDescent="0.2">
      <c r="C46" s="49"/>
      <c r="S46" s="49"/>
      <c r="T46" s="49"/>
      <c r="U46" s="49"/>
      <c r="V46" s="49"/>
      <c r="W46" s="49"/>
      <c r="X46" s="49"/>
      <c r="Y46" s="49"/>
      <c r="Z46" s="49"/>
      <c r="AA46" s="49"/>
    </row>
    <row r="47" spans="3:27" ht="30" customHeight="1" x14ac:dyDescent="0.2">
      <c r="C47" s="49"/>
      <c r="S47" s="49"/>
      <c r="T47" s="49"/>
      <c r="U47" s="49"/>
      <c r="V47" s="49"/>
      <c r="W47" s="49"/>
      <c r="X47" s="49"/>
      <c r="Y47" s="49"/>
      <c r="Z47" s="49"/>
      <c r="AA47" s="49"/>
    </row>
    <row r="48" spans="3:27" ht="30" customHeight="1" x14ac:dyDescent="0.2">
      <c r="C48" s="49"/>
      <c r="D48" s="49"/>
      <c r="E48" s="49"/>
      <c r="F48" s="49"/>
      <c r="G48" s="49"/>
      <c r="H48" s="49" t="s">
        <v>2575</v>
      </c>
      <c r="I48" s="49"/>
      <c r="J48" s="49"/>
      <c r="S48" s="49"/>
      <c r="T48" s="49"/>
      <c r="U48" s="49"/>
      <c r="V48" s="49"/>
      <c r="W48" s="49"/>
      <c r="X48" s="49"/>
      <c r="Y48" s="49"/>
      <c r="Z48" s="49"/>
      <c r="AA48" s="49"/>
    </row>
    <row r="49" spans="3:27" ht="30" customHeight="1" x14ac:dyDescent="0.2">
      <c r="C49" s="49"/>
      <c r="D49" s="49"/>
      <c r="E49" s="49"/>
      <c r="F49" s="49"/>
      <c r="G49" s="49"/>
      <c r="H49" s="49"/>
      <c r="I49" s="49"/>
      <c r="J49" s="49"/>
      <c r="S49" s="49"/>
      <c r="T49" s="49"/>
      <c r="U49" s="49"/>
      <c r="V49" s="49"/>
      <c r="W49" s="49"/>
      <c r="X49" s="49"/>
      <c r="Y49" s="49"/>
      <c r="Z49" s="49"/>
      <c r="AA49" s="49"/>
    </row>
    <row r="50" spans="3:27" ht="30" customHeight="1" x14ac:dyDescent="0.2">
      <c r="C50" s="49"/>
      <c r="D50" s="49"/>
      <c r="E50" s="49"/>
      <c r="F50" s="49"/>
      <c r="G50" s="49"/>
      <c r="H50" s="49"/>
      <c r="I50" s="49"/>
      <c r="J50" s="49"/>
      <c r="K50" s="49"/>
      <c r="L50" s="49"/>
      <c r="M50" s="49"/>
      <c r="N50" s="49"/>
      <c r="O50" s="49"/>
      <c r="P50" s="49"/>
      <c r="Q50" s="49"/>
      <c r="R50" s="49"/>
      <c r="S50" s="49"/>
      <c r="T50" s="49"/>
      <c r="U50" s="49"/>
      <c r="V50" s="49"/>
      <c r="W50" s="49"/>
      <c r="X50" s="49"/>
      <c r="Y50" s="49"/>
      <c r="Z50" s="49"/>
      <c r="AA50" s="49"/>
    </row>
    <row r="51" spans="3:27" ht="30" customHeight="1" x14ac:dyDescent="0.2">
      <c r="C51" s="49"/>
      <c r="D51" s="49"/>
      <c r="E51" s="49"/>
      <c r="F51" s="49"/>
      <c r="G51" s="49"/>
      <c r="H51" s="49"/>
      <c r="I51" s="49"/>
      <c r="J51" s="49"/>
      <c r="K51" s="49"/>
      <c r="L51" s="49"/>
      <c r="M51" s="49"/>
      <c r="N51" s="49"/>
      <c r="O51" s="49"/>
      <c r="P51" s="49"/>
      <c r="Q51" s="49"/>
      <c r="R51" s="49"/>
      <c r="S51" s="49"/>
      <c r="T51" s="49"/>
      <c r="U51" s="49"/>
      <c r="V51" s="49"/>
      <c r="W51" s="49"/>
      <c r="X51" s="49"/>
      <c r="Y51" s="49"/>
      <c r="Z51" s="49"/>
      <c r="AA51" s="49"/>
    </row>
    <row r="52" spans="3:27" ht="30" customHeight="1" x14ac:dyDescent="0.2">
      <c r="C52" s="49"/>
      <c r="D52" s="49"/>
      <c r="E52" s="49"/>
      <c r="F52" s="49"/>
      <c r="G52" s="49"/>
      <c r="H52" s="49"/>
      <c r="I52" s="49"/>
      <c r="J52" s="49"/>
      <c r="K52" s="49"/>
      <c r="L52" s="49"/>
      <c r="M52" s="49"/>
      <c r="N52" s="49"/>
      <c r="O52" s="49"/>
      <c r="P52" s="49"/>
      <c r="Q52" s="49"/>
      <c r="R52" s="49"/>
      <c r="S52" s="49"/>
      <c r="T52" s="49"/>
      <c r="U52" s="49"/>
      <c r="V52" s="49"/>
      <c r="W52" s="49"/>
      <c r="X52" s="49"/>
      <c r="Y52" s="49"/>
      <c r="Z52" s="49"/>
      <c r="AA52" s="49"/>
    </row>
    <row r="53" spans="3:27" ht="30" customHeight="1" x14ac:dyDescent="0.2">
      <c r="C53" s="49"/>
      <c r="D53" s="49"/>
      <c r="E53" s="49"/>
      <c r="F53" s="49"/>
      <c r="G53" s="49"/>
      <c r="H53" s="49"/>
      <c r="I53" s="49"/>
      <c r="J53" s="49"/>
      <c r="K53" s="49"/>
      <c r="L53" s="57"/>
      <c r="M53" s="49"/>
      <c r="N53" s="49"/>
      <c r="O53" s="49"/>
      <c r="P53" s="49"/>
      <c r="Q53" s="49"/>
      <c r="R53" s="49"/>
      <c r="S53" s="49"/>
      <c r="T53" s="49"/>
      <c r="U53" s="49"/>
      <c r="V53" s="49"/>
      <c r="W53" s="49"/>
      <c r="X53" s="49"/>
      <c r="Y53" s="49"/>
      <c r="Z53" s="49"/>
      <c r="AA53" s="49"/>
    </row>
    <row r="54" spans="3:27" ht="30" customHeight="1" x14ac:dyDescent="0.2">
      <c r="C54" s="49"/>
      <c r="D54" s="49"/>
      <c r="E54" s="49"/>
      <c r="F54" s="49"/>
      <c r="G54" s="49"/>
      <c r="H54" s="49"/>
      <c r="I54" s="49"/>
      <c r="J54" s="49"/>
      <c r="K54" s="49"/>
      <c r="L54" s="57"/>
      <c r="M54" s="49"/>
      <c r="N54" s="49"/>
      <c r="O54" s="49"/>
      <c r="P54" s="49"/>
      <c r="Q54" s="49"/>
      <c r="R54" s="49"/>
      <c r="S54" s="49"/>
      <c r="T54" s="49"/>
      <c r="U54" s="49"/>
      <c r="V54" s="49"/>
      <c r="W54" s="49"/>
      <c r="X54" s="49"/>
      <c r="Y54" s="49"/>
      <c r="Z54" s="49"/>
      <c r="AA54" s="49"/>
    </row>
    <row r="55" spans="3:27" ht="30" customHeight="1" x14ac:dyDescent="0.2">
      <c r="C55" s="49"/>
      <c r="D55" s="49"/>
      <c r="E55" s="49"/>
      <c r="F55" s="49"/>
      <c r="G55" s="49"/>
      <c r="H55" s="49"/>
      <c r="I55" s="49"/>
      <c r="J55" s="49"/>
      <c r="K55" s="49"/>
      <c r="L55" s="49"/>
      <c r="M55" s="49"/>
      <c r="N55" s="49"/>
      <c r="O55" s="49"/>
      <c r="P55" s="49"/>
      <c r="Q55" s="49"/>
      <c r="R55" s="49"/>
      <c r="S55" s="49"/>
      <c r="T55" s="49"/>
      <c r="U55" s="49"/>
      <c r="V55" s="49"/>
      <c r="W55" s="49"/>
      <c r="X55" s="49"/>
      <c r="Y55" s="49"/>
      <c r="Z55" s="49"/>
      <c r="AA55" s="49"/>
    </row>
    <row r="56" spans="3:27" ht="30" customHeight="1" x14ac:dyDescent="0.2">
      <c r="C56" s="49"/>
      <c r="D56" s="49"/>
      <c r="E56" s="84"/>
      <c r="F56" s="49"/>
      <c r="G56" s="49"/>
      <c r="H56" s="49"/>
      <c r="I56" s="49"/>
      <c r="J56" s="49"/>
      <c r="K56" s="49"/>
      <c r="L56" s="49"/>
      <c r="M56" s="49"/>
      <c r="N56" s="49"/>
      <c r="O56" s="49"/>
      <c r="P56" s="49"/>
      <c r="Q56" s="49"/>
      <c r="R56" s="49"/>
      <c r="S56" s="49"/>
      <c r="T56" s="49"/>
      <c r="U56" s="49"/>
      <c r="V56" s="49"/>
      <c r="W56" s="49"/>
      <c r="X56" s="49"/>
      <c r="Y56" s="49"/>
      <c r="Z56" s="49"/>
      <c r="AA56" s="49"/>
    </row>
    <row r="57" spans="3:27" ht="30" customHeight="1" x14ac:dyDescent="0.2">
      <c r="C57" s="49"/>
      <c r="D57" s="49"/>
      <c r="E57" s="49"/>
      <c r="F57" s="49"/>
      <c r="G57" s="49"/>
      <c r="H57" s="49"/>
      <c r="I57" s="49"/>
      <c r="J57" s="49"/>
      <c r="K57" s="49"/>
      <c r="L57" s="49"/>
      <c r="M57" s="49"/>
      <c r="N57" s="49"/>
      <c r="O57" s="49"/>
      <c r="P57" s="49"/>
      <c r="Q57" s="49"/>
      <c r="R57" s="49"/>
      <c r="S57" s="49"/>
      <c r="T57" s="49"/>
      <c r="U57" s="49"/>
      <c r="V57" s="49"/>
      <c r="W57" s="49"/>
      <c r="X57" s="49"/>
      <c r="Y57" s="49"/>
      <c r="Z57" s="49"/>
      <c r="AA57" s="49"/>
    </row>
    <row r="58" spans="3:27" ht="30" customHeight="1" x14ac:dyDescent="0.2">
      <c r="C58" s="49"/>
      <c r="D58" s="49"/>
      <c r="E58" s="49"/>
      <c r="F58" s="49"/>
      <c r="G58" s="49"/>
      <c r="H58" s="49"/>
      <c r="I58" s="49"/>
      <c r="J58" s="49"/>
      <c r="K58" s="49"/>
      <c r="L58" s="49"/>
      <c r="M58" s="49"/>
      <c r="N58" s="49"/>
      <c r="O58" s="49"/>
      <c r="P58" s="49"/>
      <c r="Q58" s="49"/>
      <c r="R58" s="49"/>
      <c r="S58" s="49"/>
      <c r="T58" s="49"/>
      <c r="U58" s="49"/>
      <c r="V58" s="49"/>
      <c r="W58" s="49"/>
      <c r="X58" s="49"/>
      <c r="Y58" s="49"/>
      <c r="Z58" s="49"/>
      <c r="AA58" s="49"/>
    </row>
    <row r="59" spans="3:27" ht="30" customHeight="1" x14ac:dyDescent="0.2">
      <c r="C59" s="49"/>
      <c r="D59" s="49"/>
      <c r="E59" s="49"/>
      <c r="F59" s="49"/>
      <c r="G59" s="49"/>
      <c r="H59" s="49"/>
      <c r="I59" s="49"/>
      <c r="J59" s="49"/>
      <c r="K59" s="49"/>
      <c r="L59" s="49"/>
      <c r="M59" s="49"/>
      <c r="N59" s="49"/>
      <c r="O59" s="49"/>
      <c r="P59" s="49"/>
      <c r="Q59" s="49"/>
      <c r="R59" s="49"/>
      <c r="S59" s="49"/>
      <c r="T59" s="49"/>
      <c r="U59" s="49"/>
      <c r="V59" s="49"/>
      <c r="W59" s="49"/>
      <c r="X59" s="49"/>
      <c r="Y59" s="49"/>
      <c r="Z59" s="49"/>
      <c r="AA59" s="49"/>
    </row>
    <row r="60" spans="3:27" ht="30" customHeight="1" x14ac:dyDescent="0.2">
      <c r="C60" s="49"/>
      <c r="D60" s="49"/>
      <c r="E60" s="49"/>
      <c r="F60" s="49"/>
      <c r="G60" s="49"/>
      <c r="H60" s="49"/>
      <c r="I60" s="49"/>
      <c r="J60" s="49"/>
      <c r="K60" s="49"/>
      <c r="L60" s="49"/>
      <c r="M60" s="49"/>
      <c r="N60" s="49"/>
      <c r="O60" s="49"/>
      <c r="P60" s="49"/>
      <c r="Q60" s="49"/>
      <c r="R60" s="49"/>
      <c r="S60" s="49"/>
      <c r="T60" s="49"/>
      <c r="U60" s="49"/>
      <c r="V60" s="49"/>
      <c r="W60" s="49"/>
      <c r="X60" s="49"/>
      <c r="Y60" s="49"/>
      <c r="Z60" s="49"/>
      <c r="AA60" s="49"/>
    </row>
    <row r="61" spans="3:27" ht="30" customHeight="1" x14ac:dyDescent="0.2">
      <c r="C61" s="49"/>
      <c r="D61" s="49"/>
      <c r="E61" s="49"/>
      <c r="F61" s="49"/>
      <c r="G61" s="49"/>
      <c r="H61" s="49"/>
      <c r="I61" s="49"/>
      <c r="J61" s="49"/>
      <c r="K61" s="49"/>
      <c r="L61" s="49"/>
      <c r="M61" s="49"/>
      <c r="N61" s="49"/>
      <c r="O61" s="49"/>
      <c r="P61" s="49"/>
      <c r="Q61" s="49"/>
      <c r="R61" s="49"/>
      <c r="S61" s="49"/>
      <c r="T61" s="49"/>
      <c r="U61" s="49"/>
      <c r="V61" s="49"/>
      <c r="W61" s="49"/>
      <c r="X61" s="49"/>
      <c r="Y61" s="49"/>
      <c r="Z61" s="49"/>
      <c r="AA61" s="49"/>
    </row>
    <row r="62" spans="3:27" ht="30" customHeight="1" x14ac:dyDescent="0.2">
      <c r="C62" s="49"/>
      <c r="D62" s="49"/>
      <c r="E62" s="49"/>
      <c r="F62" s="49"/>
      <c r="G62" s="49"/>
      <c r="H62" s="49"/>
      <c r="I62" s="49"/>
      <c r="J62" s="49"/>
      <c r="K62" s="49"/>
      <c r="L62" s="49"/>
      <c r="M62" s="49"/>
      <c r="N62" s="49"/>
      <c r="O62" s="49"/>
      <c r="P62" s="49"/>
      <c r="Q62" s="49"/>
      <c r="R62" s="49"/>
      <c r="S62" s="49"/>
      <c r="T62" s="49"/>
      <c r="U62" s="49"/>
      <c r="V62" s="49"/>
      <c r="W62" s="49"/>
      <c r="X62" s="49"/>
      <c r="Y62" s="49"/>
      <c r="Z62" s="49"/>
      <c r="AA62" s="49"/>
    </row>
    <row r="63" spans="3:27" ht="30" customHeight="1" x14ac:dyDescent="0.2">
      <c r="C63" s="49"/>
      <c r="D63" s="49"/>
      <c r="E63" s="49"/>
      <c r="F63" s="49"/>
      <c r="G63" s="49"/>
      <c r="H63" s="49"/>
      <c r="I63" s="49"/>
      <c r="J63" s="49"/>
      <c r="K63" s="49"/>
      <c r="L63" s="49"/>
      <c r="M63" s="49"/>
      <c r="N63" s="49"/>
      <c r="O63" s="49"/>
      <c r="P63" s="49"/>
      <c r="Q63" s="49"/>
      <c r="R63" s="49"/>
      <c r="S63" s="49"/>
      <c r="T63" s="49"/>
      <c r="U63" s="49"/>
      <c r="V63" s="49"/>
      <c r="W63" s="49"/>
      <c r="X63" s="49"/>
      <c r="Y63" s="49"/>
      <c r="Z63" s="49"/>
      <c r="AA63" s="49"/>
    </row>
    <row r="64" spans="3:27" ht="30" customHeight="1" x14ac:dyDescent="0.2">
      <c r="C64" s="49"/>
      <c r="D64" s="49"/>
      <c r="E64" s="49"/>
      <c r="F64" s="49"/>
      <c r="G64" s="49"/>
      <c r="H64" s="49"/>
      <c r="I64" s="49"/>
      <c r="J64" s="49"/>
      <c r="K64" s="49"/>
      <c r="L64" s="49"/>
      <c r="M64" s="49"/>
      <c r="N64" s="49"/>
      <c r="O64" s="49"/>
      <c r="P64" s="49"/>
      <c r="Q64" s="49"/>
      <c r="R64" s="49"/>
      <c r="S64" s="49"/>
      <c r="T64" s="49"/>
      <c r="U64" s="49"/>
      <c r="V64" s="49"/>
      <c r="W64" s="49"/>
      <c r="X64" s="49"/>
      <c r="Y64" s="49"/>
      <c r="Z64" s="49"/>
      <c r="AA64" s="49"/>
    </row>
    <row r="65" spans="3:27" ht="30" customHeight="1" x14ac:dyDescent="0.2">
      <c r="C65" s="49"/>
      <c r="D65" s="49"/>
      <c r="E65" s="49"/>
      <c r="F65" s="49"/>
      <c r="G65" s="49"/>
      <c r="H65" s="49"/>
      <c r="I65" s="49"/>
      <c r="J65" s="49"/>
      <c r="K65" s="49"/>
      <c r="L65" s="49"/>
      <c r="M65" s="49"/>
      <c r="N65" s="49"/>
      <c r="O65" s="49"/>
      <c r="P65" s="49"/>
      <c r="Q65" s="49"/>
      <c r="R65" s="49"/>
      <c r="S65" s="49"/>
      <c r="T65" s="49"/>
      <c r="U65" s="49"/>
      <c r="V65" s="49"/>
      <c r="W65" s="49"/>
      <c r="X65" s="49"/>
      <c r="Y65" s="49"/>
      <c r="Z65" s="49"/>
      <c r="AA65" s="49"/>
    </row>
    <row r="66" spans="3:27" ht="30" customHeight="1" x14ac:dyDescent="0.2">
      <c r="C66" s="49"/>
      <c r="D66" s="49"/>
      <c r="E66" s="49"/>
      <c r="F66" s="49"/>
      <c r="G66" s="49"/>
      <c r="H66" s="49"/>
      <c r="I66" s="49"/>
      <c r="J66" s="49"/>
      <c r="K66" s="49"/>
      <c r="L66" s="49"/>
      <c r="M66" s="49"/>
      <c r="N66" s="49"/>
      <c r="O66" s="49"/>
      <c r="P66" s="49"/>
      <c r="Q66" s="49"/>
      <c r="R66" s="49"/>
      <c r="S66" s="49"/>
      <c r="T66" s="49"/>
      <c r="U66" s="49"/>
      <c r="V66" s="49"/>
      <c r="W66" s="49"/>
      <c r="X66" s="49"/>
      <c r="Y66" s="49"/>
      <c r="Z66" s="49"/>
      <c r="AA66" s="49"/>
    </row>
    <row r="67" spans="3:27" ht="30" customHeight="1" x14ac:dyDescent="0.2">
      <c r="C67" s="49"/>
      <c r="D67" s="49"/>
      <c r="E67" s="49"/>
      <c r="F67" s="49"/>
      <c r="G67" s="49"/>
      <c r="H67" s="49"/>
      <c r="I67" s="49"/>
      <c r="J67" s="49"/>
      <c r="K67" s="49"/>
      <c r="L67" s="49"/>
      <c r="M67" s="49"/>
      <c r="N67" s="49"/>
      <c r="O67" s="49"/>
      <c r="P67" s="49"/>
      <c r="Q67" s="49"/>
      <c r="R67" s="49"/>
      <c r="S67" s="49"/>
      <c r="T67" s="49"/>
      <c r="U67" s="49"/>
      <c r="V67" s="49"/>
      <c r="W67" s="49"/>
      <c r="X67" s="49"/>
      <c r="Y67" s="49"/>
      <c r="Z67" s="49"/>
      <c r="AA67" s="49"/>
    </row>
    <row r="68" spans="3:27" ht="30" customHeight="1" x14ac:dyDescent="0.2">
      <c r="C68" s="49"/>
      <c r="D68" s="49"/>
      <c r="E68" s="49"/>
      <c r="F68" s="49"/>
      <c r="G68" s="49"/>
      <c r="H68" s="49"/>
      <c r="I68" s="49"/>
      <c r="J68" s="49"/>
      <c r="K68" s="49"/>
      <c r="L68" s="49"/>
      <c r="M68" s="49"/>
      <c r="N68" s="49"/>
      <c r="O68" s="49"/>
      <c r="P68" s="49"/>
      <c r="Q68" s="49"/>
      <c r="R68" s="49"/>
      <c r="S68" s="49"/>
      <c r="T68" s="49"/>
      <c r="U68" s="49"/>
      <c r="V68" s="49"/>
      <c r="W68" s="49"/>
      <c r="X68" s="49"/>
      <c r="Y68" s="49"/>
      <c r="Z68" s="49"/>
      <c r="AA68" s="49"/>
    </row>
    <row r="69" spans="3:27" s="55" customFormat="1" ht="30" customHeight="1" x14ac:dyDescent="0.3">
      <c r="C69" s="49"/>
      <c r="D69" s="49"/>
      <c r="E69" s="49"/>
      <c r="F69" s="49"/>
      <c r="G69" s="49"/>
      <c r="H69" s="49"/>
      <c r="I69" s="49"/>
      <c r="J69" s="49"/>
      <c r="K69" s="49"/>
      <c r="L69" s="49"/>
      <c r="M69" s="49"/>
      <c r="N69" s="49"/>
      <c r="O69" s="49"/>
      <c r="P69" s="49"/>
      <c r="Q69" s="49"/>
      <c r="R69" s="49"/>
      <c r="S69" s="49"/>
      <c r="T69" s="49"/>
      <c r="U69" s="49"/>
      <c r="V69" s="49"/>
      <c r="W69" s="49"/>
      <c r="X69" s="49"/>
      <c r="Y69" s="49"/>
      <c r="Z69" s="49"/>
      <c r="AA69" s="49"/>
    </row>
    <row r="70" spans="3:27" s="55" customFormat="1" ht="30" customHeight="1" x14ac:dyDescent="0.3">
      <c r="C70" s="49"/>
      <c r="D70" s="49"/>
      <c r="E70" s="49"/>
      <c r="F70" s="49"/>
      <c r="G70" s="49"/>
      <c r="H70" s="49"/>
      <c r="I70" s="49"/>
      <c r="J70" s="49"/>
      <c r="K70" s="49"/>
      <c r="L70" s="49"/>
      <c r="M70" s="49"/>
      <c r="N70" s="49"/>
      <c r="O70" s="49"/>
      <c r="P70" s="49"/>
      <c r="Q70" s="49"/>
      <c r="R70" s="49"/>
      <c r="S70" s="49"/>
      <c r="T70" s="49"/>
      <c r="U70" s="49"/>
      <c r="V70" s="49"/>
      <c r="W70" s="49"/>
      <c r="X70" s="49"/>
      <c r="Y70" s="49"/>
      <c r="Z70" s="49"/>
      <c r="AA70" s="49"/>
    </row>
    <row r="71" spans="3:27" s="55" customFormat="1" ht="30" customHeight="1" x14ac:dyDescent="0.3">
      <c r="C71" s="49" t="s">
        <v>2575</v>
      </c>
      <c r="D71" s="49"/>
      <c r="E71" s="49"/>
      <c r="F71" s="49"/>
      <c r="G71" s="49"/>
      <c r="H71" s="49"/>
      <c r="I71" s="49"/>
      <c r="J71" s="49"/>
      <c r="K71" s="49"/>
      <c r="L71" s="49"/>
      <c r="M71" s="49"/>
      <c r="N71" s="49"/>
      <c r="O71" s="49"/>
      <c r="P71" s="49"/>
      <c r="Q71" s="49"/>
      <c r="R71" s="49"/>
      <c r="S71" s="49"/>
      <c r="T71" s="49"/>
      <c r="U71" s="49"/>
      <c r="V71" s="49"/>
      <c r="W71" s="49"/>
      <c r="X71" s="49"/>
      <c r="Y71" s="49"/>
      <c r="Z71" s="49"/>
      <c r="AA71" s="49"/>
    </row>
    <row r="72" spans="3:27" ht="30" customHeight="1" x14ac:dyDescent="0.2">
      <c r="C72" s="49"/>
      <c r="D72" s="49"/>
      <c r="E72" s="49"/>
      <c r="F72" s="49"/>
      <c r="G72" s="49"/>
      <c r="H72" s="49"/>
      <c r="I72" s="49"/>
      <c r="J72" s="49"/>
      <c r="K72" s="49"/>
      <c r="L72" s="49"/>
      <c r="M72" s="49"/>
      <c r="N72" s="49"/>
      <c r="O72" s="49"/>
      <c r="P72" s="49"/>
      <c r="Q72" s="49"/>
      <c r="R72" s="49"/>
      <c r="S72" s="49"/>
      <c r="T72" s="49"/>
      <c r="U72" s="49"/>
      <c r="V72" s="49"/>
      <c r="W72" s="49"/>
      <c r="X72" s="49"/>
      <c r="Y72" s="49"/>
      <c r="Z72" s="49"/>
      <c r="AA72" s="49"/>
    </row>
    <row r="73" spans="3:27" ht="30" customHeight="1" x14ac:dyDescent="0.2">
      <c r="C73" s="55"/>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3:27" ht="30" customHeight="1" x14ac:dyDescent="0.2">
      <c r="C74" s="55"/>
      <c r="D74" s="55"/>
      <c r="E74" s="55"/>
      <c r="F74" s="55"/>
      <c r="G74" s="55"/>
      <c r="H74" s="55"/>
      <c r="I74" s="55"/>
      <c r="J74" s="55"/>
      <c r="K74" s="55"/>
      <c r="L74" s="55"/>
      <c r="M74" s="55"/>
      <c r="N74" s="55"/>
      <c r="O74" s="55"/>
      <c r="P74" s="55"/>
      <c r="Q74" s="55"/>
      <c r="R74" s="55"/>
      <c r="S74" s="55"/>
      <c r="T74" s="55"/>
      <c r="U74" s="55"/>
      <c r="V74" s="55"/>
      <c r="W74" s="55"/>
      <c r="X74" s="55"/>
      <c r="Y74" s="55"/>
      <c r="Z74" s="55"/>
      <c r="AA74" s="55"/>
    </row>
    <row r="81" s="52" customFormat="1" ht="30" customHeight="1" x14ac:dyDescent="0.3"/>
    <row r="82" s="2" customFormat="1" ht="30" customHeight="1" x14ac:dyDescent="0.3"/>
    <row r="83" s="2" customFormat="1" ht="30" customHeight="1" x14ac:dyDescent="0.3"/>
    <row r="84" s="2" customFormat="1" ht="30" customHeight="1" x14ac:dyDescent="0.3"/>
    <row r="92" s="2" customFormat="1" ht="30" customHeight="1" x14ac:dyDescent="0.3"/>
    <row r="93" s="55" customFormat="1" ht="30" customHeight="1" x14ac:dyDescent="0.3"/>
    <row r="94" s="55" customFormat="1" ht="30" customHeight="1" x14ac:dyDescent="0.3"/>
    <row r="95" s="55" customFormat="1" ht="30" customHeight="1" x14ac:dyDescent="0.3"/>
    <row r="96" s="55" customFormat="1" ht="30" customHeight="1" x14ac:dyDescent="0.3"/>
    <row r="97" s="55" customFormat="1" ht="30" customHeight="1" x14ac:dyDescent="0.3"/>
    <row r="98" s="55" customFormat="1" ht="30" customHeight="1" x14ac:dyDescent="0.3"/>
    <row r="99" s="55" customFormat="1" ht="30" customHeight="1" x14ac:dyDescent="0.3"/>
    <row r="100" s="55" customFormat="1" ht="30" customHeight="1" x14ac:dyDescent="0.3"/>
    <row r="101" s="55" customFormat="1" ht="30" customHeight="1" x14ac:dyDescent="0.3"/>
    <row r="102" s="55" customFormat="1" ht="30" customHeight="1" x14ac:dyDescent="0.3"/>
  </sheetData>
  <sheetProtection algorithmName="SHA-512" hashValue="VS4rrumkS6aAnm90zk1VcSAjdAJ8flyiHAI+oOxc1aKLz6ceF5pE25z0UMwOqCeImUCMP8kYs+jyobEVcs3xWg==" saltValue="pO1tkLNoZEwt+Do1l7RsdQ==" spinCount="100000" sheet="1" objects="1" scenarios="1"/>
  <mergeCells count="22">
    <mergeCell ref="D26:E29"/>
    <mergeCell ref="D24:I25"/>
    <mergeCell ref="D23:I23"/>
    <mergeCell ref="D5:Q7"/>
    <mergeCell ref="D9:I9"/>
    <mergeCell ref="D10:I10"/>
    <mergeCell ref="D11:G11"/>
    <mergeCell ref="D12:G12"/>
    <mergeCell ref="L10:Q10"/>
    <mergeCell ref="D13:G13"/>
    <mergeCell ref="D14:G14"/>
    <mergeCell ref="D15:G15"/>
    <mergeCell ref="O11:P11"/>
    <mergeCell ref="O12:P12"/>
    <mergeCell ref="L11:N11"/>
    <mergeCell ref="B4:R4"/>
    <mergeCell ref="L9:P9"/>
    <mergeCell ref="O13:P13"/>
    <mergeCell ref="O14:P14"/>
    <mergeCell ref="L14:N14"/>
    <mergeCell ref="L13:N13"/>
    <mergeCell ref="L12:N12"/>
  </mergeCells>
  <phoneticPr fontId="6" type="noConversion"/>
  <pageMargins left="0.7" right="0.7" top="0.75" bottom="0.75" header="0.3" footer="0.3"/>
  <pageSetup paperSize="9" orientation="portrait"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7E970-9165-4202-9A8D-5F88D4FEE7C6}">
  <dimension ref="B1:R65"/>
  <sheetViews>
    <sheetView showGridLines="0" zoomScaleNormal="100" workbookViewId="0"/>
  </sheetViews>
  <sheetFormatPr baseColWidth="10" defaultRowHeight="30" customHeight="1" x14ac:dyDescent="0.3"/>
  <cols>
    <col min="1" max="3" width="3.77734375" style="55" customWidth="1"/>
    <col min="4" max="9" width="15.77734375" style="55" customWidth="1"/>
    <col min="10" max="11" width="3.77734375" style="55" customWidth="1"/>
    <col min="12" max="16" width="15.77734375" style="55" customWidth="1"/>
    <col min="17" max="19" width="3.77734375" style="55" customWidth="1"/>
    <col min="20" max="16384" width="11.5546875" style="55"/>
  </cols>
  <sheetData>
    <row r="1" spans="2:18" ht="30" customHeight="1" x14ac:dyDescent="0.3">
      <c r="B1" s="200"/>
      <c r="C1" s="201"/>
      <c r="D1" s="201"/>
      <c r="E1" s="201"/>
      <c r="F1" s="201"/>
      <c r="G1" s="201"/>
      <c r="H1" s="201"/>
      <c r="I1" s="201"/>
      <c r="J1" s="201"/>
      <c r="K1" s="201"/>
      <c r="L1" s="201"/>
      <c r="M1" s="201"/>
      <c r="N1" s="201"/>
      <c r="O1" s="201"/>
      <c r="P1" s="201"/>
      <c r="Q1" s="201"/>
      <c r="R1" s="202"/>
    </row>
    <row r="2" spans="2:18" ht="30" customHeight="1" x14ac:dyDescent="0.3">
      <c r="B2" s="203"/>
      <c r="C2" s="204"/>
      <c r="D2" s="204"/>
      <c r="E2" s="204"/>
      <c r="F2" s="204"/>
      <c r="G2" s="204"/>
      <c r="H2" s="204"/>
      <c r="I2" s="204"/>
      <c r="J2" s="204"/>
      <c r="K2" s="204"/>
      <c r="L2" s="204"/>
      <c r="M2" s="204"/>
      <c r="N2" s="204"/>
      <c r="O2" s="204"/>
      <c r="P2" s="204"/>
      <c r="Q2" s="204"/>
      <c r="R2" s="205"/>
    </row>
    <row r="3" spans="2:18" ht="30" customHeight="1" x14ac:dyDescent="0.3">
      <c r="B3" s="206"/>
      <c r="C3" s="207"/>
      <c r="D3" s="207"/>
      <c r="E3" s="207"/>
      <c r="F3" s="207"/>
      <c r="G3" s="207"/>
      <c r="H3" s="207"/>
      <c r="I3" s="207"/>
      <c r="J3" s="207"/>
      <c r="K3" s="207"/>
      <c r="L3" s="207"/>
      <c r="M3" s="207"/>
      <c r="N3" s="207"/>
      <c r="O3" s="207"/>
      <c r="P3" s="207"/>
      <c r="Q3" s="207"/>
      <c r="R3" s="208"/>
    </row>
    <row r="4" spans="2:18" ht="30" customHeight="1" x14ac:dyDescent="0.3">
      <c r="B4" s="129"/>
      <c r="C4" s="130"/>
      <c r="D4" s="212" t="s">
        <v>2699</v>
      </c>
      <c r="E4" s="212"/>
      <c r="F4" s="212"/>
      <c r="G4" s="212"/>
      <c r="H4" s="212"/>
      <c r="I4" s="212"/>
      <c r="J4" s="212"/>
      <c r="K4" s="212"/>
      <c r="L4" s="212"/>
      <c r="M4" s="212"/>
      <c r="N4" s="212"/>
      <c r="O4" s="212"/>
      <c r="P4" s="212"/>
      <c r="Q4" s="130"/>
      <c r="R4" s="131"/>
    </row>
    <row r="5" spans="2:18" ht="30" customHeight="1" x14ac:dyDescent="0.3">
      <c r="B5" s="132"/>
      <c r="C5" s="133"/>
      <c r="D5" s="213" t="s">
        <v>2694</v>
      </c>
      <c r="E5" s="213"/>
      <c r="F5" s="213"/>
      <c r="G5" s="213"/>
      <c r="H5" s="213"/>
      <c r="I5" s="213"/>
      <c r="J5" s="213"/>
      <c r="K5" s="213"/>
      <c r="L5" s="213"/>
      <c r="M5" s="213"/>
      <c r="N5" s="213"/>
      <c r="O5" s="213"/>
      <c r="P5" s="213"/>
      <c r="Q5" s="133"/>
      <c r="R5" s="135"/>
    </row>
    <row r="6" spans="2:18" ht="30" customHeight="1" x14ac:dyDescent="0.3">
      <c r="B6" s="136"/>
      <c r="C6" s="128"/>
      <c r="D6" s="191"/>
      <c r="E6" s="191"/>
      <c r="F6" s="191"/>
      <c r="G6" s="191"/>
      <c r="H6" s="191"/>
      <c r="I6" s="191"/>
      <c r="J6" s="191"/>
      <c r="K6" s="191"/>
      <c r="L6" s="191"/>
      <c r="M6" s="191"/>
      <c r="N6" s="191"/>
      <c r="O6" s="191"/>
      <c r="P6" s="191"/>
      <c r="Q6" s="128"/>
      <c r="R6" s="137"/>
    </row>
    <row r="7" spans="2:18" ht="30" customHeight="1" x14ac:dyDescent="0.3">
      <c r="B7" s="136"/>
      <c r="C7" s="128"/>
      <c r="D7" s="191"/>
      <c r="E7" s="191"/>
      <c r="F7" s="191"/>
      <c r="G7" s="191"/>
      <c r="H7" s="191"/>
      <c r="I7" s="191"/>
      <c r="J7" s="191"/>
      <c r="K7" s="191"/>
      <c r="L7" s="191"/>
      <c r="M7" s="191"/>
      <c r="N7" s="191"/>
      <c r="O7" s="191"/>
      <c r="P7" s="191"/>
      <c r="Q7" s="128"/>
      <c r="R7" s="137"/>
    </row>
    <row r="8" spans="2:18" ht="30" customHeight="1" x14ac:dyDescent="0.3">
      <c r="B8" s="136"/>
      <c r="C8" s="128"/>
      <c r="D8" s="191" t="str">
        <f>"Los datos del análisis temporal indican que las publicaciones obtienen mejor rendimiento, según el promedio de interacciones, los días " &amp; INDEX(Metricas_Dia[DÍA], MATCH(MAX(Metricas_Dia[PROMEDIO INTERAC. ]), Metricas_Dia[PROMEDIO INTERAC. ], 0)) &amp; ", especialmente en la franja horaria de las " &amp; INDEX(Metricas_Hora[FRANJA HORARIA], MATCH(MAX(Metricas_Hora[PROMEDIO INTERACCIONES]), Metricas_Hora[PROMEDIO INTERACCIONES], 0)) &amp; "hs. El mes con mayor rendimiento fue " &amp; TEXT(INDEX(metricas_mensual[Mes-Año ], MATCH(MAX(metricas_mensual[Interacciones Promedio]), metricas_mensual[Interacciones Promedio], 0)), "mmmm aaaa") &amp; ", registrando el promedio más alto de interacciones por publicación."</f>
        <v>Los datos del análisis temporal indican que las publicaciones obtienen mejor rendimiento, según el promedio de interacciones, los días Lunes, especialmente en la franja horaria de las 14hs. El mes con mayor rendimiento fue enero miércoles, registrando el promedio más alto de interacciones por publicación.</v>
      </c>
      <c r="E8" s="191"/>
      <c r="F8" s="191"/>
      <c r="G8" s="191"/>
      <c r="H8" s="191"/>
      <c r="I8" s="191"/>
      <c r="J8" s="191"/>
      <c r="K8" s="191"/>
      <c r="L8" s="191"/>
      <c r="M8" s="191"/>
      <c r="N8" s="191"/>
      <c r="O8" s="191"/>
      <c r="P8" s="191"/>
      <c r="Q8" s="128"/>
      <c r="R8" s="137"/>
    </row>
    <row r="9" spans="2:18" ht="30" customHeight="1" x14ac:dyDescent="0.3">
      <c r="B9" s="136"/>
      <c r="C9" s="128"/>
      <c r="D9" s="191" t="str">
        <f>"En relación con el alcance, los días " &amp; INDEX(Metricas_Dia[DÍA], MATCH(MAX(Metricas_Dia[PROMEDIO ALCANCE]), Metricas_Dia[PROMEDIO ALCANCE], 0)) &amp; " y la franja horaria de las " &amp; INDEX(Metricas_Hora[FRANJA HORARIA], MATCH(MAX(Metricas_Hora[PROMEDIO ALCANCE]), Metricas_Hora[PROMEDIO ALCANCE], 0)) &amp; " presentan los mejores resultados. Además, se observa que las franjas con mayor eficiencia (interacciones por alcance) coinciden con estos momentos óptimos, lo que refuerza la importancia de publicar estratégicamente."</f>
        <v>En relación con el alcance, los días Lunes y la franja horaria de las 14 presentan los mejores resultados. Además, se observa que las franjas con mayor eficiencia (interacciones por alcance) coinciden con estos momentos óptimos, lo que refuerza la importancia de publicar estratégicamente.</v>
      </c>
      <c r="E9" s="191"/>
      <c r="F9" s="191"/>
      <c r="G9" s="191"/>
      <c r="H9" s="191"/>
      <c r="I9" s="191"/>
      <c r="J9" s="191"/>
      <c r="K9" s="191"/>
      <c r="L9" s="191"/>
      <c r="M9" s="191"/>
      <c r="N9" s="191"/>
      <c r="O9" s="191"/>
      <c r="P9" s="191"/>
      <c r="Q9" s="128"/>
      <c r="R9" s="137"/>
    </row>
    <row r="10" spans="2:18" ht="30" customHeight="1" x14ac:dyDescent="0.3">
      <c r="B10" s="136"/>
      <c r="C10" s="128"/>
      <c r="D10" s="191"/>
      <c r="E10" s="191"/>
      <c r="F10" s="191"/>
      <c r="G10" s="191"/>
      <c r="H10" s="191"/>
      <c r="I10" s="191"/>
      <c r="J10" s="191"/>
      <c r="K10" s="191"/>
      <c r="L10" s="191"/>
      <c r="M10" s="191"/>
      <c r="N10" s="191"/>
      <c r="O10" s="191"/>
      <c r="P10" s="191"/>
      <c r="Q10" s="128"/>
      <c r="R10" s="137"/>
    </row>
    <row r="11" spans="2:18" ht="30" customHeight="1" x14ac:dyDescent="0.3">
      <c r="B11" s="136"/>
      <c r="C11" s="191" t="s">
        <v>2787</v>
      </c>
      <c r="D11" s="191"/>
      <c r="E11" s="191"/>
      <c r="F11" s="191"/>
      <c r="G11" s="191"/>
      <c r="H11" s="191"/>
      <c r="I11" s="191"/>
      <c r="J11" s="191"/>
      <c r="K11" s="191"/>
      <c r="L11" s="191"/>
      <c r="M11" s="191"/>
      <c r="N11" s="191"/>
      <c r="O11" s="191"/>
      <c r="P11" s="191"/>
      <c r="Q11" s="191"/>
      <c r="R11" s="137"/>
    </row>
    <row r="12" spans="2:18" ht="30" customHeight="1" thickBot="1" x14ac:dyDescent="0.35">
      <c r="B12" s="136"/>
      <c r="C12" s="152"/>
      <c r="D12" s="152"/>
      <c r="E12" s="152"/>
      <c r="F12" s="152"/>
      <c r="G12" s="152"/>
      <c r="H12" s="152"/>
      <c r="I12" s="152"/>
      <c r="J12" s="152"/>
      <c r="K12" s="152"/>
      <c r="L12" s="152"/>
      <c r="M12" s="152"/>
      <c r="N12" s="152"/>
      <c r="O12" s="152"/>
      <c r="P12" s="152"/>
      <c r="Q12" s="152"/>
      <c r="R12" s="137"/>
    </row>
    <row r="13" spans="2:18" ht="30" customHeight="1" thickBot="1" x14ac:dyDescent="0.35">
      <c r="B13" s="136"/>
      <c r="C13" s="196" t="s">
        <v>2696</v>
      </c>
      <c r="D13" s="197"/>
      <c r="E13" s="197"/>
      <c r="F13" s="197"/>
      <c r="G13" s="197"/>
      <c r="H13" s="197"/>
      <c r="I13" s="197"/>
      <c r="J13" s="198"/>
      <c r="K13" s="196" t="s">
        <v>2695</v>
      </c>
      <c r="L13" s="197"/>
      <c r="M13" s="197"/>
      <c r="N13" s="197"/>
      <c r="O13" s="197"/>
      <c r="P13" s="197"/>
      <c r="Q13" s="198"/>
      <c r="R13" s="137"/>
    </row>
    <row r="14" spans="2:18" ht="30" customHeight="1" x14ac:dyDescent="0.3">
      <c r="B14" s="136"/>
      <c r="C14" s="82"/>
      <c r="K14" s="82"/>
      <c r="Q14" s="85"/>
      <c r="R14" s="137"/>
    </row>
    <row r="15" spans="2:18" ht="30" customHeight="1" x14ac:dyDescent="0.3">
      <c r="B15" s="136"/>
      <c r="C15" s="82"/>
      <c r="D15" s="209" t="s">
        <v>2669</v>
      </c>
      <c r="E15" s="209"/>
      <c r="F15" s="209"/>
      <c r="G15" s="209"/>
      <c r="H15" s="209"/>
      <c r="I15" s="209"/>
      <c r="K15" s="82"/>
      <c r="L15" s="209" t="s">
        <v>2590</v>
      </c>
      <c r="M15" s="209"/>
      <c r="N15" s="209"/>
      <c r="O15" s="209"/>
      <c r="P15" s="209"/>
      <c r="Q15" s="86"/>
      <c r="R15" s="137"/>
    </row>
    <row r="16" spans="2:18" ht="30" customHeight="1" x14ac:dyDescent="0.3">
      <c r="B16" s="136"/>
      <c r="C16" s="82"/>
      <c r="D16" s="187"/>
      <c r="E16" s="187"/>
      <c r="F16" s="187"/>
      <c r="G16" s="187"/>
      <c r="H16" s="187"/>
      <c r="I16" s="187"/>
      <c r="K16" s="82"/>
      <c r="L16" s="210"/>
      <c r="M16" s="210"/>
      <c r="N16" s="210"/>
      <c r="O16" s="210"/>
      <c r="P16" s="210"/>
      <c r="Q16" s="58"/>
      <c r="R16" s="137"/>
    </row>
    <row r="17" spans="2:18" ht="30" customHeight="1" x14ac:dyDescent="0.3">
      <c r="B17" s="136"/>
      <c r="C17" s="82"/>
      <c r="D17" s="195" t="s">
        <v>2670</v>
      </c>
      <c r="E17" s="195"/>
      <c r="F17" s="195"/>
      <c r="G17" s="199" t="str">
        <f>"🥇 " &amp; TEXT(INDEX(metricas_mensual[Mes-Año ], MATCH(LARGE(metricas_mensual[Publicaciones totales],1), metricas_mensual[Publicaciones totales], 0)), "mmm-yy") &amp; " " &amp;
"🥈 " &amp; TEXT(INDEX(metricas_mensual[Mes-Año ], MATCH(LARGE(metricas_mensual[Publicaciones totales],2), metricas_mensual[Publicaciones totales], 0)), "mmm-yy") &amp; " " &amp;
"🥉 " &amp; TEXT(INDEX(metricas_mensual[Mes-Año ], MATCH(LARGE(metricas_mensual[Publicaciones totales],3), metricas_mensual[Publicaciones totales], 0)), "mmm-yy")</f>
        <v>🥇 nov-23 🥈 oct-23 🥉 sept-23</v>
      </c>
      <c r="H17" s="199"/>
      <c r="I17" s="199"/>
      <c r="K17" s="82"/>
      <c r="L17" s="195" t="s">
        <v>2611</v>
      </c>
      <c r="M17" s="195"/>
      <c r="N17" s="195"/>
      <c r="O17" s="211" t="str">
        <f>"🥇 " &amp; INDEX(Metricas_Hora[FRANJA HORARIA], MATCH(LARGE(Metricas_Hora[CANTIDAD],1), Metricas_Hora[CANTIDAD], 0)) &amp; " hs " &amp;
"🥈 " &amp; INDEX(Metricas_Hora[FRANJA HORARIA], MATCH(LARGE(Metricas_Hora[CANTIDAD],2), Metricas_Hora[CANTIDAD], 0)) &amp; " hs " &amp;
"🥉 " &amp; INDEX(Metricas_Hora[FRANJA HORARIA], MATCH(LARGE(Metricas_Hora[CANTIDAD],3), Metricas_Hora[CANTIDAD], 0)) &amp; " hs"</f>
        <v>🥇 19 hs 🥈 10 hs 🥉 9 hs</v>
      </c>
      <c r="P17" s="211"/>
      <c r="Q17" s="85"/>
      <c r="R17" s="137"/>
    </row>
    <row r="18" spans="2:18" ht="30" customHeight="1" x14ac:dyDescent="0.3">
      <c r="B18" s="136"/>
      <c r="C18" s="82"/>
      <c r="D18" s="195" t="s">
        <v>2671</v>
      </c>
      <c r="E18" s="195"/>
      <c r="F18" s="195"/>
      <c r="G18" s="199" t="str">
        <f>"🥇 " &amp; TEXT(INDEX(metricas_mensual[Mes-Año ], MATCH(LARGE(metricas_mensual[Alcane promedio],1), metricas_mensual[Alcane promedio], 0)), "mmm-yy") &amp; " " &amp;
"🥈 " &amp; TEXT(INDEX(metricas_mensual[Mes-Año ], MATCH(LARGE(metricas_mensual[Alcane promedio],2), metricas_mensual[Alcane promedio], 0)), "mmm-yy") &amp; " " &amp;
"🥉 " &amp; TEXT(INDEX(metricas_mensual[Mes-Año ], MATCH(LARGE(metricas_mensual[Alcane promedio],3),metricas_mensual[Alcane promedio], 0)), "mmm-yy")</f>
        <v>🥇 ene-25 🥈 abr-25 🥉 feb-25</v>
      </c>
      <c r="H18" s="199"/>
      <c r="I18" s="199"/>
      <c r="K18" s="82"/>
      <c r="L18" s="195" t="s">
        <v>2612</v>
      </c>
      <c r="M18" s="195"/>
      <c r="N18" s="195"/>
      <c r="O18" s="195" t="str">
        <f>"🥇 " &amp; INDEX(Metricas_Hora[FRANJA HORARIA], MATCH(LARGE(Metricas_Hora[PROMEDIO ALCANCE],1), Metricas_Hora[PROMEDIO ALCANCE], 0)) &amp; " hs " &amp;
"🥈 " &amp; INDEX(Metricas_Hora[FRANJA HORARIA], MATCH(LARGE(Metricas_Hora[PROMEDIO ALCANCE],2), Metricas_Hora[PROMEDIO ALCANCE], 0)) &amp; " hs " &amp;
"🥉 " &amp; INDEX(Metricas_Hora[FRANJA HORARIA], MATCH(LARGE(Metricas_Hora[PROMEDIO ALCANCE],3), Metricas_Hora[PROMEDIO ALCANCE], 0)) &amp; " hs"</f>
        <v>🥇 14 hs 🥈 7 hs 🥉 12 hs</v>
      </c>
      <c r="P18" s="195"/>
      <c r="Q18" s="87"/>
      <c r="R18" s="137"/>
    </row>
    <row r="19" spans="2:18" ht="30" customHeight="1" x14ac:dyDescent="0.3">
      <c r="B19" s="136"/>
      <c r="C19" s="82"/>
      <c r="D19" s="195" t="s">
        <v>2672</v>
      </c>
      <c r="E19" s="195"/>
      <c r="F19" s="195"/>
      <c r="G19" s="199" t="str">
        <f>"🥇 " &amp; TEXT(INDEX(metricas_mensual[Mes-Año ], MATCH(LARGE(metricas_mensual[Interacciones Promedio],1), metricas_mensual[Interacciones Promedio], 0)), "mmm-yy") &amp; " " &amp;
"🥈 " &amp; TEXT(INDEX(metricas_mensual[Mes-Año ], MATCH(LARGE(metricas_mensual[Interacciones Promedio],2), metricas_mensual[Interacciones Promedio], 0)), "mmm-yy") &amp; " " &amp;
"🥉 " &amp; TEXT(INDEX(metricas_mensual[Mes-Año ], MATCH(LARGE(metricas_mensual[Interacciones Promedio],3), metricas_mensual[Interacciones Promedio], 0)), "mmm-yy")</f>
        <v>🥇 ene-25 🥈 feb-25 🥉 oct-24</v>
      </c>
      <c r="H19" s="199"/>
      <c r="I19" s="199"/>
      <c r="K19" s="82"/>
      <c r="L19" s="195" t="s">
        <v>2610</v>
      </c>
      <c r="M19" s="195"/>
      <c r="N19" s="195"/>
      <c r="O19" s="195" t="str">
        <f>"🥇 " &amp; INDEX(Metricas_Hora[FRANJA HORARIA], MATCH(LARGE(Metricas_Hora[PROMEDIO INTERACCIONES],1), Metricas_Hora[PROMEDIO INTERACCIONES], 0)) &amp; " hs " &amp;
"🥈 " &amp; INDEX(Metricas_Hora[FRANJA HORARIA], MATCH(LARGE(Metricas_Hora[PROMEDIO INTERACCIONES],2), Metricas_Hora[PROMEDIO INTERACCIONES], 0)) &amp; " hs " &amp;
"🥉 " &amp; INDEX(Metricas_Hora[FRANJA HORARIA], MATCH(LARGE(Metricas_Hora[PROMEDIO INTERACCIONES],3), Metricas_Hora[PROMEDIO INTERACCIONES], 0)) &amp; " hs"</f>
        <v>🥇 14 hs 🥈 7 hs 🥉 8 hs</v>
      </c>
      <c r="P19" s="195"/>
      <c r="Q19" s="87"/>
      <c r="R19" s="137"/>
    </row>
    <row r="20" spans="2:18" ht="30" customHeight="1" x14ac:dyDescent="0.3">
      <c r="B20" s="136"/>
      <c r="C20" s="82"/>
      <c r="D20" s="195" t="s">
        <v>2673</v>
      </c>
      <c r="E20" s="195"/>
      <c r="F20" s="195"/>
      <c r="G20" s="199" t="str">
        <f>"🥇 " &amp; TEXT(INDEX(metricas_mensual[Mes-Año ], MATCH(LARGE(metricas_mensual[Interacciones/Alcance],1), metricas_mensual[Interacciones/Alcance], 0)), "mmm-yy") &amp; " " &amp;
"🥈 " &amp; TEXT(INDEX(metricas_mensual[Mes-Año ], MATCH(LARGE(metricas_mensual[Interacciones/Alcance],2), metricas_mensual[Interacciones/Alcance], 0)), "mmm-yy") &amp; " " &amp;
"🥉 " &amp; TEXT(INDEX(metricas_mensual[Mes-Año ], MATCH(LARGE(metricas_mensual[Interacciones/Alcance],3), metricas_mensual[Interacciones/Alcance], 0)), "mmm-yy")</f>
        <v>🥇 abr-24 🥈 oct-23 🥉 feb-24</v>
      </c>
      <c r="H20" s="199"/>
      <c r="I20" s="199"/>
      <c r="K20" s="82"/>
      <c r="L20" s="195" t="s">
        <v>2668</v>
      </c>
      <c r="M20" s="195"/>
      <c r="N20" s="195"/>
      <c r="O20" s="195" t="str">
        <f>"🥇 " &amp; INDEX(Metricas_Hora[FRANJA HORARIA], MATCH(LARGE(Metricas_Hora[INTERACCIONES/ALCANCE],1), Metricas_Hora[INTERACCIONES/ALCANCE], 0)) &amp; " hs " &amp;
"🥈 " &amp; INDEX(Metricas_Hora[FRANJA HORARIA], MATCH(LARGE(Metricas_Hora[INTERACCIONES/ALCANCE],2), Metricas_Hora[INTERACCIONES/ALCANCE], 0)) &amp; " hs " &amp;
"🥉 " &amp; INDEX(Metricas_Hora[FRANJA HORARIA], MATCH(LARGE(Metricas_Hora[INTERACCIONES/ALCANCE],3), Metricas_Hora[INTERACCIONES/ALCANCE], 0)) &amp; " hs"</f>
        <v>🥇 16 hs 🥈 7 hs 🥉 21 hs</v>
      </c>
      <c r="P20" s="195"/>
      <c r="Q20" s="87"/>
      <c r="R20" s="137"/>
    </row>
    <row r="21" spans="2:18" ht="30" customHeight="1" x14ac:dyDescent="0.3">
      <c r="B21" s="136"/>
      <c r="C21" s="82"/>
      <c r="K21" s="82"/>
      <c r="Q21" s="85"/>
      <c r="R21" s="137"/>
    </row>
    <row r="22" spans="2:18" s="2" customFormat="1" ht="30" customHeight="1" x14ac:dyDescent="0.3">
      <c r="B22" s="101"/>
      <c r="C22" s="54"/>
      <c r="D22" s="2" t="s">
        <v>2662</v>
      </c>
      <c r="E22" s="2" t="s">
        <v>2664</v>
      </c>
      <c r="F22" s="2" t="s">
        <v>2663</v>
      </c>
      <c r="G22" s="2" t="s">
        <v>2665</v>
      </c>
      <c r="H22" s="2" t="s">
        <v>2666</v>
      </c>
      <c r="I22" s="2" t="s">
        <v>2667</v>
      </c>
      <c r="K22" s="54"/>
      <c r="L22" s="2" t="s">
        <v>2573</v>
      </c>
      <c r="M22" s="2" t="s">
        <v>1950</v>
      </c>
      <c r="N22" s="94" t="s">
        <v>1951</v>
      </c>
      <c r="O22" s="2" t="s">
        <v>1952</v>
      </c>
      <c r="P22" s="2" t="s">
        <v>2631</v>
      </c>
      <c r="Q22" s="58"/>
      <c r="R22" s="102"/>
    </row>
    <row r="23" spans="2:18" ht="30" customHeight="1" x14ac:dyDescent="0.3">
      <c r="B23" s="136"/>
      <c r="C23" s="82"/>
      <c r="D23" s="155">
        <v>45108</v>
      </c>
      <c r="E23" s="55">
        <f>COUNTIFS(
 DATASET_LIMPIO[Fecha], "&gt;=" &amp; DATE(YEAR(metricas_mensual[[#This Row],[Mes-Año ]]), MONTH(metricas_mensual[[#This Row],[Mes-Año ]]), 1),
 DATASET_LIMPIO[Fecha], "&lt;=" &amp; EOMONTH(metricas_mensual[[#This Row],[Mes-Año ]], 0)
)</f>
        <v>47</v>
      </c>
      <c r="F23" s="111">
        <f>IFERROR(
  AVERAGEIFS(
    DATASET_LIMPIO[Alcance],
    DATASET_LIMPIO[Fecha], "&gt;=" &amp; DATE(YEAR(metricas_mensual[[#This Row],[Mes-Año ]]), MONTH(metricas_mensual[[#This Row],[Mes-Año ]]), 1),
    DATASET_LIMPIO[Fecha], "&lt;=" &amp; EOMONTH(metricas_mensual[[#This Row],[Mes-Año ]], 0)
  ),
  "Sin datos"
)</f>
        <v>4405.7659574468089</v>
      </c>
      <c r="G23" s="111">
        <f>IFERROR(
  AVERAGEIFS(
    DATASET_LIMPIO[Int. totales],
    DATASET_LIMPIO[Fecha], "&gt;=" &amp; DATE(YEAR(metricas_mensual[[#This Row],[Mes-Año ]]), MONTH(metricas_mensual[[#This Row],[Mes-Año ]]), 1),
    DATASET_LIMPIO[Fecha], "&lt;=" &amp; EOMONTH(metricas_mensual[[#This Row],[Mes-Año ]], 0)
  ),
  "Sin datos"
)</f>
        <v>332.89361702127661</v>
      </c>
      <c r="H23" s="33">
        <f>IFERROR(
  AVERAGEIFS(
    DATASET_LIMPIO[Tasa de Interacción],
    DATASET_LIMPIO[Fecha], "&gt;=" &amp; DATE(YEAR(metricas_mensual[[#This Row],[Mes-Año ]]), MONTH(metricas_mensual[[#This Row],[Mes-Año ]]), 1),
    DATASET_LIMPIO[Fecha], "&lt;=" &amp; EOMONTH(metricas_mensual[[#This Row],[Mes-Año ]], 0)
  ),
  "Sin datos"
)</f>
        <v>7.6221148656994087E-2</v>
      </c>
      <c r="I23" s="55">
        <f>IFERROR(
  SUMIFS(
    DATASET_LIMPIO[Seguimientos],
    DATASET_LIMPIO[Fecha], "&gt;=" &amp; DATE(YEAR(metricas_mensual[[#This Row],[Mes-Año ]]), MONTH(metricas_mensual[[#This Row],[Mes-Año ]]), 1),
    DATASET_LIMPIO[Fecha], "&lt;=" &amp; EOMONTH(metricas_mensual[[#This Row],[Mes-Año ]], 0)
  ),
  "Sin datos"
)</f>
        <v>883</v>
      </c>
      <c r="K23" s="82"/>
      <c r="L23" s="109">
        <v>0</v>
      </c>
      <c r="M23" s="110">
        <f>COUNTIF(DATASET_LIMPIO[Hora Num], Metricas_Hora[[#This Row],[FRANJA HORARIA]])</f>
        <v>0</v>
      </c>
      <c r="N23" s="110" t="str">
        <f>IFERROR(AVERAGEIF(DATASET_LIMPIO[Hora Num],Metricas_Hora[[#This Row],[FRANJA HORARIA]],DATASET_LIMPIO[Alcance]), "SIN DATOS")</f>
        <v>SIN DATOS</v>
      </c>
      <c r="O23" s="110" t="str">
        <f>IFERROR(AVERAGEIF(DATASET_LIMPIO[Hora Num],Metricas_Hora[[#This Row],[FRANJA HORARIA]],DATASET_LIMPIO[Int. totales]), "SIN DATOS")</f>
        <v>SIN DATOS</v>
      </c>
      <c r="P23" s="34" t="str">
        <f>IFERROR(AVERAGEIF(DATASET_LIMPIO[Hora Num],Metricas_Hora[[#This Row],[FRANJA HORARIA]],DATASET_LIMPIO[Tasa de Interacción]), "SIN DATOS")</f>
        <v>SIN DATOS</v>
      </c>
      <c r="Q23" s="85"/>
      <c r="R23" s="137"/>
    </row>
    <row r="24" spans="2:18" ht="30" customHeight="1" x14ac:dyDescent="0.3">
      <c r="B24" s="136"/>
      <c r="C24" s="82"/>
      <c r="D24" s="155">
        <v>45139</v>
      </c>
      <c r="E24" s="55">
        <f>COUNTIFS(
 DATASET_LIMPIO[Fecha], "&gt;=" &amp; DATE(YEAR(metricas_mensual[[#This Row],[Mes-Año ]]), MONTH(metricas_mensual[[#This Row],[Mes-Año ]]), 1),
 DATASET_LIMPIO[Fecha], "&lt;=" &amp; EOMONTH(metricas_mensual[[#This Row],[Mes-Año ]], 0)
)</f>
        <v>48</v>
      </c>
      <c r="F24" s="111">
        <f>IFERROR(
  AVERAGEIFS(
    DATASET_LIMPIO[Alcance],
    DATASET_LIMPIO[Fecha], "&gt;=" &amp; DATE(YEAR(metricas_mensual[[#This Row],[Mes-Año ]]), MONTH(metricas_mensual[[#This Row],[Mes-Año ]]), 1),
    DATASET_LIMPIO[Fecha], "&lt;=" &amp; EOMONTH(metricas_mensual[[#This Row],[Mes-Año ]], 0)
  ),
  "Sin datos"
)</f>
        <v>3866.5416666666665</v>
      </c>
      <c r="G24" s="111">
        <f>IFERROR(
  AVERAGEIFS(
    DATASET_LIMPIO[Int. totales],
    DATASET_LIMPIO[Fecha], "&gt;=" &amp; DATE(YEAR(metricas_mensual[[#This Row],[Mes-Año ]]), MONTH(metricas_mensual[[#This Row],[Mes-Año ]]), 1),
    DATASET_LIMPIO[Fecha], "&lt;=" &amp; EOMONTH(metricas_mensual[[#This Row],[Mes-Año ]], 0)
  ),
  "Sin datos"
)</f>
        <v>329.41666666666669</v>
      </c>
      <c r="H24" s="33">
        <f>IFERROR(
  AVERAGEIFS(
    DATASET_LIMPIO[Tasa de Interacción],
    DATASET_LIMPIO[Fecha], "&gt;=" &amp; DATE(YEAR(metricas_mensual[[#This Row],[Mes-Año ]]), MONTH(metricas_mensual[[#This Row],[Mes-Año ]]), 1),
    DATASET_LIMPIO[Fecha], "&lt;=" &amp; EOMONTH(metricas_mensual[[#This Row],[Mes-Año ]], 0)
  ),
  "Sin datos"
)</f>
        <v>7.744660873184879E-2</v>
      </c>
      <c r="I24" s="55">
        <f>IFERROR(
  SUMIFS(
    DATASET_LIMPIO[Seguimientos],
    DATASET_LIMPIO[Fecha], "&gt;=" &amp; DATE(YEAR(metricas_mensual[[#This Row],[Mes-Año ]]), MONTH(metricas_mensual[[#This Row],[Mes-Año ]]), 1),
    DATASET_LIMPIO[Fecha], "&lt;=" &amp; EOMONTH(metricas_mensual[[#This Row],[Mes-Año ]], 0)
  ),
  "Sin datos"
)</f>
        <v>547</v>
      </c>
      <c r="K24" s="82"/>
      <c r="L24" s="109">
        <v>1</v>
      </c>
      <c r="M24" s="110">
        <f>COUNTIF(DATASET_LIMPIO[Hora Num], Metricas_Hora[[#This Row],[FRANJA HORARIA]])</f>
        <v>0</v>
      </c>
      <c r="N24" s="110" t="str">
        <f>IFERROR(AVERAGEIF(DATASET_LIMPIO[Hora Num],Metricas_Hora[[#This Row],[FRANJA HORARIA]],DATASET_LIMPIO[Alcance]), "SIN DATOS")</f>
        <v>SIN DATOS</v>
      </c>
      <c r="O24" s="110" t="str">
        <f>IFERROR(AVERAGEIF(DATASET_LIMPIO[Hora Num],Metricas_Hora[[#This Row],[FRANJA HORARIA]],DATASET_LIMPIO[Int. totales]), "SIN DATOS")</f>
        <v>SIN DATOS</v>
      </c>
      <c r="P24" s="34" t="str">
        <f>IFERROR(AVERAGEIF(DATASET_LIMPIO[Hora Num],Metricas_Hora[[#This Row],[FRANJA HORARIA]],DATASET_LIMPIO[Tasa de Interacción]), "SIN DATOS")</f>
        <v>SIN DATOS</v>
      </c>
      <c r="Q24" s="85"/>
      <c r="R24" s="137"/>
    </row>
    <row r="25" spans="2:18" ht="30" customHeight="1" x14ac:dyDescent="0.3">
      <c r="B25" s="136"/>
      <c r="C25" s="82"/>
      <c r="D25" s="155">
        <v>45170</v>
      </c>
      <c r="E25" s="55">
        <f>COUNTIFS(
 DATASET_LIMPIO[Fecha], "&gt;=" &amp; DATE(YEAR(metricas_mensual[[#This Row],[Mes-Año ]]), MONTH(metricas_mensual[[#This Row],[Mes-Año ]]), 1),
 DATASET_LIMPIO[Fecha], "&lt;=" &amp; EOMONTH(metricas_mensual[[#This Row],[Mes-Año ]], 0)
)</f>
        <v>50</v>
      </c>
      <c r="F25" s="111">
        <f>IFERROR(
  AVERAGEIFS(
    DATASET_LIMPIO[Alcance],
    DATASET_LIMPIO[Fecha], "&gt;=" &amp; DATE(YEAR(metricas_mensual[[#This Row],[Mes-Año ]]), MONTH(metricas_mensual[[#This Row],[Mes-Año ]]), 1),
    DATASET_LIMPIO[Fecha], "&lt;=" &amp; EOMONTH(metricas_mensual[[#This Row],[Mes-Año ]], 0)
  ),
  "Sin datos"
)</f>
        <v>3760.5</v>
      </c>
      <c r="G25" s="111">
        <f>IFERROR(
  AVERAGEIFS(
    DATASET_LIMPIO[Int. totales],
    DATASET_LIMPIO[Fecha], "&gt;=" &amp; DATE(YEAR(metricas_mensual[[#This Row],[Mes-Año ]]), MONTH(metricas_mensual[[#This Row],[Mes-Año ]]), 1),
    DATASET_LIMPIO[Fecha], "&lt;=" &amp; EOMONTH(metricas_mensual[[#This Row],[Mes-Año ]], 0)
  ),
  "Sin datos"
)</f>
        <v>297.02</v>
      </c>
      <c r="H25" s="33">
        <f>IFERROR(
  AVERAGEIFS(
    DATASET_LIMPIO[Tasa de Interacción],
    DATASET_LIMPIO[Fecha], "&gt;=" &amp; DATE(YEAR(metricas_mensual[[#This Row],[Mes-Año ]]), MONTH(metricas_mensual[[#This Row],[Mes-Año ]]), 1),
    DATASET_LIMPIO[Fecha], "&lt;=" &amp; EOMONTH(metricas_mensual[[#This Row],[Mes-Año ]], 0)
  ),
  "Sin datos"
)</f>
        <v>7.1357743444434366E-2</v>
      </c>
      <c r="I25" s="55">
        <f>IFERROR(
  SUMIFS(
    DATASET_LIMPIO[Seguimientos],
    DATASET_LIMPIO[Fecha], "&gt;=" &amp; DATE(YEAR(metricas_mensual[[#This Row],[Mes-Año ]]), MONTH(metricas_mensual[[#This Row],[Mes-Año ]]), 1),
    DATASET_LIMPIO[Fecha], "&lt;=" &amp; EOMONTH(metricas_mensual[[#This Row],[Mes-Año ]], 0)
  ),
  "Sin datos"
)</f>
        <v>216</v>
      </c>
      <c r="K25" s="82"/>
      <c r="L25" s="109">
        <v>2</v>
      </c>
      <c r="M25" s="110">
        <f>COUNTIF(DATASET_LIMPIO[Hora Num], Metricas_Hora[[#This Row],[FRANJA HORARIA]])</f>
        <v>0</v>
      </c>
      <c r="N25" s="110" t="str">
        <f>IFERROR(AVERAGEIF(DATASET_LIMPIO[Hora Num],Metricas_Hora[[#This Row],[FRANJA HORARIA]],DATASET_LIMPIO[Alcance]), "SIN DATOS")</f>
        <v>SIN DATOS</v>
      </c>
      <c r="O25" s="110" t="str">
        <f>IFERROR(AVERAGEIF(DATASET_LIMPIO[Hora Num],Metricas_Hora[[#This Row],[FRANJA HORARIA]],DATASET_LIMPIO[Int. totales]), "SIN DATOS")</f>
        <v>SIN DATOS</v>
      </c>
      <c r="P25" s="34" t="str">
        <f>IFERROR(AVERAGEIF(DATASET_LIMPIO[Hora Num],Metricas_Hora[[#This Row],[FRANJA HORARIA]],DATASET_LIMPIO[Tasa de Interacción]), "SIN DATOS")</f>
        <v>SIN DATOS</v>
      </c>
      <c r="Q25" s="85"/>
      <c r="R25" s="137"/>
    </row>
    <row r="26" spans="2:18" ht="30" customHeight="1" x14ac:dyDescent="0.3">
      <c r="B26" s="136"/>
      <c r="C26" s="82"/>
      <c r="D26" s="155">
        <v>45200</v>
      </c>
      <c r="E26" s="55">
        <f>COUNTIFS(
 DATASET_LIMPIO[Fecha], "&gt;=" &amp; DATE(YEAR(metricas_mensual[[#This Row],[Mes-Año ]]), MONTH(metricas_mensual[[#This Row],[Mes-Año ]]), 1),
 DATASET_LIMPIO[Fecha], "&lt;=" &amp; EOMONTH(metricas_mensual[[#This Row],[Mes-Año ]], 0)
)</f>
        <v>56</v>
      </c>
      <c r="F26" s="111">
        <f>IFERROR(
  AVERAGEIFS(
    DATASET_LIMPIO[Alcance],
    DATASET_LIMPIO[Fecha], "&gt;=" &amp; DATE(YEAR(metricas_mensual[[#This Row],[Mes-Año ]]), MONTH(metricas_mensual[[#This Row],[Mes-Año ]]), 1),
    DATASET_LIMPIO[Fecha], "&lt;=" &amp; EOMONTH(metricas_mensual[[#This Row],[Mes-Año ]], 0)
  ),
  "Sin datos"
)</f>
        <v>4465.4107142857147</v>
      </c>
      <c r="G26" s="111">
        <f>IFERROR(
  AVERAGEIFS(
    DATASET_LIMPIO[Int. totales],
    DATASET_LIMPIO[Fecha], "&gt;=" &amp; DATE(YEAR(metricas_mensual[[#This Row],[Mes-Año ]]), MONTH(metricas_mensual[[#This Row],[Mes-Año ]]), 1),
    DATASET_LIMPIO[Fecha], "&lt;=" &amp; EOMONTH(metricas_mensual[[#This Row],[Mes-Año ]], 0)
  ),
  "Sin datos"
)</f>
        <v>541.41071428571433</v>
      </c>
      <c r="H26" s="33">
        <f>IFERROR(
  AVERAGEIFS(
    DATASET_LIMPIO[Tasa de Interacción],
    DATASET_LIMPIO[Fecha], "&gt;=" &amp; DATE(YEAR(metricas_mensual[[#This Row],[Mes-Año ]]), MONTH(metricas_mensual[[#This Row],[Mes-Año ]]), 1),
    DATASET_LIMPIO[Fecha], "&lt;=" &amp; EOMONTH(metricas_mensual[[#This Row],[Mes-Año ]], 0)
  ),
  "Sin datos"
)</f>
        <v>9.6195333844097938E-2</v>
      </c>
      <c r="I26" s="55">
        <f>IFERROR(
  SUMIFS(
    DATASET_LIMPIO[Seguimientos],
    DATASET_LIMPIO[Fecha], "&gt;=" &amp; DATE(YEAR(metricas_mensual[[#This Row],[Mes-Año ]]), MONTH(metricas_mensual[[#This Row],[Mes-Año ]]), 1),
    DATASET_LIMPIO[Fecha], "&lt;=" &amp; EOMONTH(metricas_mensual[[#This Row],[Mes-Año ]], 0)
  ),
  "Sin datos"
)</f>
        <v>514</v>
      </c>
      <c r="K26" s="82"/>
      <c r="L26" s="109">
        <v>3</v>
      </c>
      <c r="M26" s="110">
        <f>COUNTIF(DATASET_LIMPIO[Hora Num], Metricas_Hora[[#This Row],[FRANJA HORARIA]])</f>
        <v>0</v>
      </c>
      <c r="N26" s="110" t="str">
        <f>IFERROR(AVERAGEIF(DATASET_LIMPIO[Hora Num],Metricas_Hora[[#This Row],[FRANJA HORARIA]],DATASET_LIMPIO[Alcance]), "SIN DATOS")</f>
        <v>SIN DATOS</v>
      </c>
      <c r="O26" s="110" t="str">
        <f>IFERROR(AVERAGEIF(DATASET_LIMPIO[Hora Num],Metricas_Hora[[#This Row],[FRANJA HORARIA]],DATASET_LIMPIO[Int. totales]), "SIN DATOS")</f>
        <v>SIN DATOS</v>
      </c>
      <c r="P26" s="34" t="str">
        <f>IFERROR(AVERAGEIF(DATASET_LIMPIO[Hora Num],Metricas_Hora[[#This Row],[FRANJA HORARIA]],DATASET_LIMPIO[Tasa de Interacción]), "SIN DATOS")</f>
        <v>SIN DATOS</v>
      </c>
      <c r="Q26" s="85"/>
      <c r="R26" s="137"/>
    </row>
    <row r="27" spans="2:18" ht="30" customHeight="1" x14ac:dyDescent="0.3">
      <c r="B27" s="136"/>
      <c r="C27" s="82"/>
      <c r="D27" s="155">
        <v>45231</v>
      </c>
      <c r="E27" s="55">
        <f>COUNTIFS(
 DATASET_LIMPIO[Fecha], "&gt;=" &amp; DATE(YEAR(metricas_mensual[[#This Row],[Mes-Año ]]), MONTH(metricas_mensual[[#This Row],[Mes-Año ]]), 1),
 DATASET_LIMPIO[Fecha], "&lt;=" &amp; EOMONTH(metricas_mensual[[#This Row],[Mes-Año ]], 0)
)</f>
        <v>61</v>
      </c>
      <c r="F27" s="111">
        <f>IFERROR(
  AVERAGEIFS(
    DATASET_LIMPIO[Alcance],
    DATASET_LIMPIO[Fecha], "&gt;=" &amp; DATE(YEAR(metricas_mensual[[#This Row],[Mes-Año ]]), MONTH(metricas_mensual[[#This Row],[Mes-Año ]]), 1),
    DATASET_LIMPIO[Fecha], "&lt;=" &amp; EOMONTH(metricas_mensual[[#This Row],[Mes-Año ]], 0)
  ),
  "Sin datos"
)</f>
        <v>4563.8852459016398</v>
      </c>
      <c r="G27" s="111">
        <f>IFERROR(
  AVERAGEIFS(
    DATASET_LIMPIO[Int. totales],
    DATASET_LIMPIO[Fecha], "&gt;=" &amp; DATE(YEAR(metricas_mensual[[#This Row],[Mes-Año ]]), MONTH(metricas_mensual[[#This Row],[Mes-Año ]]), 1),
    DATASET_LIMPIO[Fecha], "&lt;=" &amp; EOMONTH(metricas_mensual[[#This Row],[Mes-Año ]], 0)
  ),
  "Sin datos"
)</f>
        <v>431.11475409836066</v>
      </c>
      <c r="H27" s="33">
        <f>IFERROR(
  AVERAGEIFS(
    DATASET_LIMPIO[Tasa de Interacción],
    DATASET_LIMPIO[Fecha], "&gt;=" &amp; DATE(YEAR(metricas_mensual[[#This Row],[Mes-Año ]]), MONTH(metricas_mensual[[#This Row],[Mes-Año ]]), 1),
    DATASET_LIMPIO[Fecha], "&lt;=" &amp; EOMONTH(metricas_mensual[[#This Row],[Mes-Año ]], 0)
  ),
  "Sin datos"
)</f>
        <v>8.5086760650574203E-2</v>
      </c>
      <c r="I27" s="55">
        <f>IFERROR(
  SUMIFS(
    DATASET_LIMPIO[Seguimientos],
    DATASET_LIMPIO[Fecha], "&gt;=" &amp; DATE(YEAR(metricas_mensual[[#This Row],[Mes-Año ]]), MONTH(metricas_mensual[[#This Row],[Mes-Año ]]), 1),
    DATASET_LIMPIO[Fecha], "&lt;=" &amp; EOMONTH(metricas_mensual[[#This Row],[Mes-Año ]], 0)
  ),
  "Sin datos"
)</f>
        <v>169</v>
      </c>
      <c r="K27" s="82"/>
      <c r="L27" s="109">
        <v>4</v>
      </c>
      <c r="M27" s="110">
        <f>COUNTIF(DATASET_LIMPIO[Hora Num], Metricas_Hora[[#This Row],[FRANJA HORARIA]])</f>
        <v>0</v>
      </c>
      <c r="N27" s="110" t="str">
        <f>IFERROR(AVERAGEIF(DATASET_LIMPIO[Hora Num],Metricas_Hora[[#This Row],[FRANJA HORARIA]],DATASET_LIMPIO[Alcance]), "SIN DATOS")</f>
        <v>SIN DATOS</v>
      </c>
      <c r="O27" s="110" t="str">
        <f>IFERROR(AVERAGEIF(DATASET_LIMPIO[Hora Num],Metricas_Hora[[#This Row],[FRANJA HORARIA]],DATASET_LIMPIO[Int. totales]), "SIN DATOS")</f>
        <v>SIN DATOS</v>
      </c>
      <c r="P27" s="34" t="str">
        <f>IFERROR(AVERAGEIF(DATASET_LIMPIO[Hora Num],Metricas_Hora[[#This Row],[FRANJA HORARIA]],DATASET_LIMPIO[Tasa de Interacción]), "SIN DATOS")</f>
        <v>SIN DATOS</v>
      </c>
      <c r="Q27" s="85"/>
      <c r="R27" s="137"/>
    </row>
    <row r="28" spans="2:18" ht="30" customHeight="1" x14ac:dyDescent="0.3">
      <c r="B28" s="136"/>
      <c r="C28" s="82"/>
      <c r="D28" s="155">
        <v>45261</v>
      </c>
      <c r="E28" s="55">
        <f>COUNTIFS(
 DATASET_LIMPIO[Fecha], "&gt;=" &amp; DATE(YEAR(metricas_mensual[[#This Row],[Mes-Año ]]), MONTH(metricas_mensual[[#This Row],[Mes-Año ]]), 1),
 DATASET_LIMPIO[Fecha], "&lt;=" &amp; EOMONTH(metricas_mensual[[#This Row],[Mes-Año ]], 0)
)</f>
        <v>32</v>
      </c>
      <c r="F28" s="111">
        <f>IFERROR(
  AVERAGEIFS(
    DATASET_LIMPIO[Alcance],
    DATASET_LIMPIO[Fecha], "&gt;=" &amp; DATE(YEAR(metricas_mensual[[#This Row],[Mes-Año ]]), MONTH(metricas_mensual[[#This Row],[Mes-Año ]]), 1),
    DATASET_LIMPIO[Fecha], "&lt;=" &amp; EOMONTH(metricas_mensual[[#This Row],[Mes-Año ]], 0)
  ),
  "Sin datos"
)</f>
        <v>4421.71875</v>
      </c>
      <c r="G28" s="111">
        <f>IFERROR(
  AVERAGEIFS(
    DATASET_LIMPIO[Int. totales],
    DATASET_LIMPIO[Fecha], "&gt;=" &amp; DATE(YEAR(metricas_mensual[[#This Row],[Mes-Año ]]), MONTH(metricas_mensual[[#This Row],[Mes-Año ]]), 1),
    DATASET_LIMPIO[Fecha], "&lt;=" &amp; EOMONTH(metricas_mensual[[#This Row],[Mes-Año ]], 0)
  ),
  "Sin datos"
)</f>
        <v>312.46875</v>
      </c>
      <c r="H28" s="33">
        <f>IFERROR(
  AVERAGEIFS(
    DATASET_LIMPIO[Tasa de Interacción],
    DATASET_LIMPIO[Fecha], "&gt;=" &amp; DATE(YEAR(metricas_mensual[[#This Row],[Mes-Año ]]), MONTH(metricas_mensual[[#This Row],[Mes-Año ]]), 1),
    DATASET_LIMPIO[Fecha], "&lt;=" &amp; EOMONTH(metricas_mensual[[#This Row],[Mes-Año ]], 0)
  ),
  "Sin datos"
)</f>
        <v>6.5577145247921451E-2</v>
      </c>
      <c r="I28" s="55">
        <f>IFERROR(
  SUMIFS(
    DATASET_LIMPIO[Seguimientos],
    DATASET_LIMPIO[Fecha], "&gt;=" &amp; DATE(YEAR(metricas_mensual[[#This Row],[Mes-Año ]]), MONTH(metricas_mensual[[#This Row],[Mes-Año ]]), 1),
    DATASET_LIMPIO[Fecha], "&lt;=" &amp; EOMONTH(metricas_mensual[[#This Row],[Mes-Año ]], 0)
  ),
  "Sin datos"
)</f>
        <v>63</v>
      </c>
      <c r="K28" s="82"/>
      <c r="L28" s="109">
        <v>5</v>
      </c>
      <c r="M28" s="110">
        <f>COUNTIF(DATASET_LIMPIO[Hora Num], Metricas_Hora[[#This Row],[FRANJA HORARIA]])</f>
        <v>0</v>
      </c>
      <c r="N28" s="110" t="str">
        <f>IFERROR(AVERAGEIF(DATASET_LIMPIO[Hora Num],Metricas_Hora[[#This Row],[FRANJA HORARIA]],DATASET_LIMPIO[Alcance]), "SIN DATOS")</f>
        <v>SIN DATOS</v>
      </c>
      <c r="O28" s="110" t="str">
        <f>IFERROR(AVERAGEIF(DATASET_LIMPIO[Hora Num],Metricas_Hora[[#This Row],[FRANJA HORARIA]],DATASET_LIMPIO[Int. totales]), "SIN DATOS")</f>
        <v>SIN DATOS</v>
      </c>
      <c r="P28" s="34" t="str">
        <f>IFERROR(AVERAGEIF(DATASET_LIMPIO[Hora Num],Metricas_Hora[[#This Row],[FRANJA HORARIA]],DATASET_LIMPIO[Tasa de Interacción]), "SIN DATOS")</f>
        <v>SIN DATOS</v>
      </c>
      <c r="Q28" s="85"/>
      <c r="R28" s="137"/>
    </row>
    <row r="29" spans="2:18" ht="30" customHeight="1" x14ac:dyDescent="0.3">
      <c r="B29" s="136"/>
      <c r="C29" s="82"/>
      <c r="D29" s="155">
        <v>45292</v>
      </c>
      <c r="E29" s="55">
        <f>COUNTIFS(
 DATASET_LIMPIO[Fecha], "&gt;=" &amp; DATE(YEAR(metricas_mensual[[#This Row],[Mes-Año ]]), MONTH(metricas_mensual[[#This Row],[Mes-Año ]]), 1),
 DATASET_LIMPIO[Fecha], "&lt;=" &amp; EOMONTH(metricas_mensual[[#This Row],[Mes-Año ]], 0)
)</f>
        <v>28</v>
      </c>
      <c r="F29" s="111">
        <f>IFERROR(
  AVERAGEIFS(
    DATASET_LIMPIO[Alcance],
    DATASET_LIMPIO[Fecha], "&gt;=" &amp; DATE(YEAR(metricas_mensual[[#This Row],[Mes-Año ]]), MONTH(metricas_mensual[[#This Row],[Mes-Año ]]), 1),
    DATASET_LIMPIO[Fecha], "&lt;=" &amp; EOMONTH(metricas_mensual[[#This Row],[Mes-Año ]], 0)
  ),
  "Sin datos"
)</f>
        <v>4091.8928571428573</v>
      </c>
      <c r="G29" s="111">
        <f>IFERROR(
  AVERAGEIFS(
    DATASET_LIMPIO[Int. totales],
    DATASET_LIMPIO[Fecha], "&gt;=" &amp; DATE(YEAR(metricas_mensual[[#This Row],[Mes-Año ]]), MONTH(metricas_mensual[[#This Row],[Mes-Año ]]), 1),
    DATASET_LIMPIO[Fecha], "&lt;=" &amp; EOMONTH(metricas_mensual[[#This Row],[Mes-Año ]], 0)
  ),
  "Sin datos"
)</f>
        <v>343.42857142857144</v>
      </c>
      <c r="H29" s="33">
        <f>IFERROR(
  AVERAGEIFS(
    DATASET_LIMPIO[Tasa de Interacción],
    DATASET_LIMPIO[Fecha], "&gt;=" &amp; DATE(YEAR(metricas_mensual[[#This Row],[Mes-Año ]]), MONTH(metricas_mensual[[#This Row],[Mes-Año ]]), 1),
    DATASET_LIMPIO[Fecha], "&lt;=" &amp; EOMONTH(metricas_mensual[[#This Row],[Mes-Año ]], 0)
  ),
  "Sin datos"
)</f>
        <v>7.5606005162633716E-2</v>
      </c>
      <c r="I29" s="55">
        <f>IFERROR(
  SUMIFS(
    DATASET_LIMPIO[Seguimientos],
    DATASET_LIMPIO[Fecha], "&gt;=" &amp; DATE(YEAR(metricas_mensual[[#This Row],[Mes-Año ]]), MONTH(metricas_mensual[[#This Row],[Mes-Año ]]), 1),
    DATASET_LIMPIO[Fecha], "&lt;=" &amp; EOMONTH(metricas_mensual[[#This Row],[Mes-Año ]], 0)
  ),
  "Sin datos"
)</f>
        <v>54</v>
      </c>
      <c r="K29" s="82"/>
      <c r="L29" s="109">
        <v>6</v>
      </c>
      <c r="M29" s="110">
        <f>COUNTIF(DATASET_LIMPIO[Hora Num], Metricas_Hora[[#This Row],[FRANJA HORARIA]])</f>
        <v>0</v>
      </c>
      <c r="N29" s="110" t="str">
        <f>IFERROR(AVERAGEIF(DATASET_LIMPIO[Hora Num],Metricas_Hora[[#This Row],[FRANJA HORARIA]],DATASET_LIMPIO[Alcance]), "SIN DATOS")</f>
        <v>SIN DATOS</v>
      </c>
      <c r="O29" s="110" t="str">
        <f>IFERROR(AVERAGEIF(DATASET_LIMPIO[Hora Num],Metricas_Hora[[#This Row],[FRANJA HORARIA]],DATASET_LIMPIO[Int. totales]), "SIN DATOS")</f>
        <v>SIN DATOS</v>
      </c>
      <c r="P29" s="34" t="str">
        <f>IFERROR(AVERAGEIF(DATASET_LIMPIO[Hora Num],Metricas_Hora[[#This Row],[FRANJA HORARIA]],DATASET_LIMPIO[Tasa de Interacción]), "SIN DATOS")</f>
        <v>SIN DATOS</v>
      </c>
      <c r="Q29" s="85"/>
      <c r="R29" s="137"/>
    </row>
    <row r="30" spans="2:18" ht="30" customHeight="1" x14ac:dyDescent="0.3">
      <c r="B30" s="136"/>
      <c r="C30" s="82"/>
      <c r="D30" s="155">
        <v>45323</v>
      </c>
      <c r="E30" s="55">
        <f>COUNTIFS(
 DATASET_LIMPIO[Fecha], "&gt;=" &amp; DATE(YEAR(metricas_mensual[[#This Row],[Mes-Año ]]), MONTH(metricas_mensual[[#This Row],[Mes-Año ]]), 1),
 DATASET_LIMPIO[Fecha], "&lt;=" &amp; EOMONTH(metricas_mensual[[#This Row],[Mes-Año ]], 0)
)</f>
        <v>35</v>
      </c>
      <c r="F30" s="111">
        <f>IFERROR(
  AVERAGEIFS(
    DATASET_LIMPIO[Alcance],
    DATASET_LIMPIO[Fecha], "&gt;=" &amp; DATE(YEAR(metricas_mensual[[#This Row],[Mes-Año ]]), MONTH(metricas_mensual[[#This Row],[Mes-Año ]]), 1),
    DATASET_LIMPIO[Fecha], "&lt;=" &amp; EOMONTH(metricas_mensual[[#This Row],[Mes-Año ]], 0)
  ),
  "Sin datos"
)</f>
        <v>3854.7428571428572</v>
      </c>
      <c r="G30" s="111">
        <f>IFERROR(
  AVERAGEIFS(
    DATASET_LIMPIO[Int. totales],
    DATASET_LIMPIO[Fecha], "&gt;=" &amp; DATE(YEAR(metricas_mensual[[#This Row],[Mes-Año ]]), MONTH(metricas_mensual[[#This Row],[Mes-Año ]]), 1),
    DATASET_LIMPIO[Fecha], "&lt;=" &amp; EOMONTH(metricas_mensual[[#This Row],[Mes-Año ]], 0)
  ),
  "Sin datos"
)</f>
        <v>355.82857142857142</v>
      </c>
      <c r="H30" s="33">
        <f>IFERROR(
  AVERAGEIFS(
    DATASET_LIMPIO[Tasa de Interacción],
    DATASET_LIMPIO[Fecha], "&gt;=" &amp; DATE(YEAR(metricas_mensual[[#This Row],[Mes-Año ]]), MONTH(metricas_mensual[[#This Row],[Mes-Año ]]), 1),
    DATASET_LIMPIO[Fecha], "&lt;=" &amp; EOMONTH(metricas_mensual[[#This Row],[Mes-Año ]], 0)
  ),
  "Sin datos"
)</f>
        <v>8.883438898032929E-2</v>
      </c>
      <c r="I30" s="55">
        <f>IFERROR(
  SUMIFS(
    DATASET_LIMPIO[Seguimientos],
    DATASET_LIMPIO[Fecha], "&gt;=" &amp; DATE(YEAR(metricas_mensual[[#This Row],[Mes-Año ]]), MONTH(metricas_mensual[[#This Row],[Mes-Año ]]), 1),
    DATASET_LIMPIO[Fecha], "&lt;=" &amp; EOMONTH(metricas_mensual[[#This Row],[Mes-Año ]], 0)
  ),
  "Sin datos"
)</f>
        <v>89</v>
      </c>
      <c r="K30" s="82"/>
      <c r="L30" s="109">
        <v>7</v>
      </c>
      <c r="M30" s="110">
        <f>COUNTIF(DATASET_LIMPIO[Hora Num], Metricas_Hora[[#This Row],[FRANJA HORARIA]])</f>
        <v>24</v>
      </c>
      <c r="N30" s="110">
        <f>IFERROR(AVERAGEIF(DATASET_LIMPIO[Hora Num],Metricas_Hora[[#This Row],[FRANJA HORARIA]],DATASET_LIMPIO[Alcance]), "SIN DATOS")</f>
        <v>8975.2083333333339</v>
      </c>
      <c r="O30" s="110">
        <f>IFERROR(AVERAGEIF(DATASET_LIMPIO[Hora Num],Metricas_Hora[[#This Row],[FRANJA HORARIA]],DATASET_LIMPIO[Int. totales]), "SIN DATOS")</f>
        <v>799.625</v>
      </c>
      <c r="P30" s="34">
        <f>IFERROR(AVERAGEIF(DATASET_LIMPIO[Hora Num],Metricas_Hora[[#This Row],[FRANJA HORARIA]],DATASET_LIMPIO[Tasa de Interacción]), "SIN DATOS")</f>
        <v>9.8960605849555891E-2</v>
      </c>
      <c r="Q30" s="85"/>
      <c r="R30" s="137"/>
    </row>
    <row r="31" spans="2:18" ht="30" customHeight="1" x14ac:dyDescent="0.3">
      <c r="B31" s="136"/>
      <c r="C31" s="82"/>
      <c r="D31" s="155">
        <v>45352</v>
      </c>
      <c r="E31" s="55">
        <f>COUNTIFS(
 DATASET_LIMPIO[Fecha], "&gt;=" &amp; DATE(YEAR(metricas_mensual[[#This Row],[Mes-Año ]]), MONTH(metricas_mensual[[#This Row],[Mes-Año ]]), 1),
 DATASET_LIMPIO[Fecha], "&lt;=" &amp; EOMONTH(metricas_mensual[[#This Row],[Mes-Año ]], 0)
)</f>
        <v>30</v>
      </c>
      <c r="F31" s="111">
        <f>IFERROR(
  AVERAGEIFS(
    DATASET_LIMPIO[Alcance],
    DATASET_LIMPIO[Fecha], "&gt;=" &amp; DATE(YEAR(metricas_mensual[[#This Row],[Mes-Año ]]), MONTH(metricas_mensual[[#This Row],[Mes-Año ]]), 1),
    DATASET_LIMPIO[Fecha], "&lt;=" &amp; EOMONTH(metricas_mensual[[#This Row],[Mes-Año ]], 0)
  ),
  "Sin datos"
)</f>
        <v>3144.5666666666666</v>
      </c>
      <c r="G31" s="111">
        <f>IFERROR(
  AVERAGEIFS(
    DATASET_LIMPIO[Int. totales],
    DATASET_LIMPIO[Fecha], "&gt;=" &amp; DATE(YEAR(metricas_mensual[[#This Row],[Mes-Año ]]), MONTH(metricas_mensual[[#This Row],[Mes-Año ]]), 1),
    DATASET_LIMPIO[Fecha], "&lt;=" &amp; EOMONTH(metricas_mensual[[#This Row],[Mes-Año ]], 0)
  ),
  "Sin datos"
)</f>
        <v>338.03333333333336</v>
      </c>
      <c r="H31" s="33">
        <f>IFERROR(
  AVERAGEIFS(
    DATASET_LIMPIO[Tasa de Interacción],
    DATASET_LIMPIO[Fecha], "&gt;=" &amp; DATE(YEAR(metricas_mensual[[#This Row],[Mes-Año ]]), MONTH(metricas_mensual[[#This Row],[Mes-Año ]]), 1),
    DATASET_LIMPIO[Fecha], "&lt;=" &amp; EOMONTH(metricas_mensual[[#This Row],[Mes-Año ]], 0)
  ),
  "Sin datos"
)</f>
        <v>8.841020187365306E-2</v>
      </c>
      <c r="I31" s="55">
        <f>IFERROR(
  SUMIFS(
    DATASET_LIMPIO[Seguimientos],
    DATASET_LIMPIO[Fecha], "&gt;=" &amp; DATE(YEAR(metricas_mensual[[#This Row],[Mes-Año ]]), MONTH(metricas_mensual[[#This Row],[Mes-Año ]]), 1),
    DATASET_LIMPIO[Fecha], "&lt;=" &amp; EOMONTH(metricas_mensual[[#This Row],[Mes-Año ]], 0)
  ),
  "Sin datos"
)</f>
        <v>79</v>
      </c>
      <c r="K31" s="82"/>
      <c r="L31" s="109">
        <v>8</v>
      </c>
      <c r="M31" s="110">
        <f>COUNTIF(DATASET_LIMPIO[Hora Num], Metricas_Hora[[#This Row],[FRANJA HORARIA]])</f>
        <v>62</v>
      </c>
      <c r="N31" s="110">
        <f>IFERROR(AVERAGEIF(DATASET_LIMPIO[Hora Num],Metricas_Hora[[#This Row],[FRANJA HORARIA]],DATASET_LIMPIO[Alcance]), "SIN DATOS")</f>
        <v>7468.2096774193551</v>
      </c>
      <c r="O31" s="110">
        <f>IFERROR(AVERAGEIF(DATASET_LIMPIO[Hora Num],Metricas_Hora[[#This Row],[FRANJA HORARIA]],DATASET_LIMPIO[Int. totales]), "SIN DATOS")</f>
        <v>569.19354838709683</v>
      </c>
      <c r="P31" s="34">
        <f>IFERROR(AVERAGEIF(DATASET_LIMPIO[Hora Num],Metricas_Hora[[#This Row],[FRANJA HORARIA]],DATASET_LIMPIO[Tasa de Interacción]), "SIN DATOS")</f>
        <v>6.9599174906553832E-2</v>
      </c>
      <c r="Q31" s="85"/>
      <c r="R31" s="137"/>
    </row>
    <row r="32" spans="2:18" ht="30" customHeight="1" x14ac:dyDescent="0.3">
      <c r="B32" s="136"/>
      <c r="C32" s="82"/>
      <c r="D32" s="155">
        <v>45383</v>
      </c>
      <c r="E32" s="55">
        <f>COUNTIFS(
 DATASET_LIMPIO[Fecha], "&gt;=" &amp; DATE(YEAR(metricas_mensual[[#This Row],[Mes-Año ]]), MONTH(metricas_mensual[[#This Row],[Mes-Año ]]), 1),
 DATASET_LIMPIO[Fecha], "&lt;=" &amp; EOMONTH(metricas_mensual[[#This Row],[Mes-Año ]], 0)
)</f>
        <v>30</v>
      </c>
      <c r="F32" s="111">
        <f>IFERROR(
  AVERAGEIFS(
    DATASET_LIMPIO[Alcance],
    DATASET_LIMPIO[Fecha], "&gt;=" &amp; DATE(YEAR(metricas_mensual[[#This Row],[Mes-Año ]]), MONTH(metricas_mensual[[#This Row],[Mes-Año ]]), 1),
    DATASET_LIMPIO[Fecha], "&lt;=" &amp; EOMONTH(metricas_mensual[[#This Row],[Mes-Año ]], 0)
  ),
  "Sin datos"
)</f>
        <v>5198.5</v>
      </c>
      <c r="G32" s="111">
        <f>IFERROR(
  AVERAGEIFS(
    DATASET_LIMPIO[Int. totales],
    DATASET_LIMPIO[Fecha], "&gt;=" &amp; DATE(YEAR(metricas_mensual[[#This Row],[Mes-Año ]]), MONTH(metricas_mensual[[#This Row],[Mes-Año ]]), 1),
    DATASET_LIMPIO[Fecha], "&lt;=" &amp; EOMONTH(metricas_mensual[[#This Row],[Mes-Año ]], 0)
  ),
  "Sin datos"
)</f>
        <v>586.43333333333328</v>
      </c>
      <c r="H32" s="33">
        <f>IFERROR(
  AVERAGEIFS(
    DATASET_LIMPIO[Tasa de Interacción],
    DATASET_LIMPIO[Fecha], "&gt;=" &amp; DATE(YEAR(metricas_mensual[[#This Row],[Mes-Año ]]), MONTH(metricas_mensual[[#This Row],[Mes-Año ]]), 1),
    DATASET_LIMPIO[Fecha], "&lt;=" &amp; EOMONTH(metricas_mensual[[#This Row],[Mes-Año ]], 0)
  ),
  "Sin datos"
)</f>
        <v>0.10804440010578356</v>
      </c>
      <c r="I32" s="55">
        <f>IFERROR(
  SUMIFS(
    DATASET_LIMPIO[Seguimientos],
    DATASET_LIMPIO[Fecha], "&gt;=" &amp; DATE(YEAR(metricas_mensual[[#This Row],[Mes-Año ]]), MONTH(metricas_mensual[[#This Row],[Mes-Año ]]), 1),
    DATASET_LIMPIO[Fecha], "&lt;=" &amp; EOMONTH(metricas_mensual[[#This Row],[Mes-Año ]], 0)
  ),
  "Sin datos"
)</f>
        <v>369</v>
      </c>
      <c r="K32" s="82"/>
      <c r="L32" s="109">
        <v>9</v>
      </c>
      <c r="M32" s="110">
        <f>COUNTIF(DATASET_LIMPIO[Hora Num], Metricas_Hora[[#This Row],[FRANJA HORARIA]])</f>
        <v>107</v>
      </c>
      <c r="N32" s="110">
        <f>IFERROR(AVERAGEIF(DATASET_LIMPIO[Hora Num],Metricas_Hora[[#This Row],[FRANJA HORARIA]],DATASET_LIMPIO[Alcance]), "SIN DATOS")</f>
        <v>6161.9439252336451</v>
      </c>
      <c r="O32" s="110">
        <f>IFERROR(AVERAGEIF(DATASET_LIMPIO[Hora Num],Metricas_Hora[[#This Row],[FRANJA HORARIA]],DATASET_LIMPIO[Int. totales]), "SIN DATOS")</f>
        <v>514.26168224299067</v>
      </c>
      <c r="P32" s="34">
        <f>IFERROR(AVERAGEIF(DATASET_LIMPIO[Hora Num],Metricas_Hora[[#This Row],[FRANJA HORARIA]],DATASET_LIMPIO[Tasa de Interacción]), "SIN DATOS")</f>
        <v>7.5288981025303681E-2</v>
      </c>
      <c r="Q32" s="85"/>
      <c r="R32" s="137"/>
    </row>
    <row r="33" spans="2:18" ht="30" customHeight="1" x14ac:dyDescent="0.3">
      <c r="B33" s="136"/>
      <c r="C33" s="82"/>
      <c r="D33" s="155">
        <v>45413</v>
      </c>
      <c r="E33" s="55">
        <f>COUNTIFS(
 DATASET_LIMPIO[Fecha], "&gt;=" &amp; DATE(YEAR(metricas_mensual[[#This Row],[Mes-Año ]]), MONTH(metricas_mensual[[#This Row],[Mes-Año ]]), 1),
 DATASET_LIMPIO[Fecha], "&lt;=" &amp; EOMONTH(metricas_mensual[[#This Row],[Mes-Año ]], 0)
)</f>
        <v>44</v>
      </c>
      <c r="F33" s="111">
        <f>IFERROR(
  AVERAGEIFS(
    DATASET_LIMPIO[Alcance],
    DATASET_LIMPIO[Fecha], "&gt;=" &amp; DATE(YEAR(metricas_mensual[[#This Row],[Mes-Año ]]), MONTH(metricas_mensual[[#This Row],[Mes-Año ]]), 1),
    DATASET_LIMPIO[Fecha], "&lt;=" &amp; EOMONTH(metricas_mensual[[#This Row],[Mes-Año ]], 0)
  ),
  "Sin datos"
)</f>
        <v>3011.25</v>
      </c>
      <c r="G33" s="111">
        <f>IFERROR(
  AVERAGEIFS(
    DATASET_LIMPIO[Int. totales],
    DATASET_LIMPIO[Fecha], "&gt;=" &amp; DATE(YEAR(metricas_mensual[[#This Row],[Mes-Año ]]), MONTH(metricas_mensual[[#This Row],[Mes-Año ]]), 1),
    DATASET_LIMPIO[Fecha], "&lt;=" &amp; EOMONTH(metricas_mensual[[#This Row],[Mes-Año ]], 0)
  ),
  "Sin datos"
)</f>
        <v>246.34090909090909</v>
      </c>
      <c r="H33" s="33">
        <f>IFERROR(
  AVERAGEIFS(
    DATASET_LIMPIO[Tasa de Interacción],
    DATASET_LIMPIO[Fecha], "&gt;=" &amp; DATE(YEAR(metricas_mensual[[#This Row],[Mes-Año ]]), MONTH(metricas_mensual[[#This Row],[Mes-Año ]]), 1),
    DATASET_LIMPIO[Fecha], "&lt;=" &amp; EOMONTH(metricas_mensual[[#This Row],[Mes-Año ]], 0)
  ),
  "Sin datos"
)</f>
        <v>7.7982329320704466E-2</v>
      </c>
      <c r="I33" s="55">
        <f>IFERROR(
  SUMIFS(
    DATASET_LIMPIO[Seguimientos],
    DATASET_LIMPIO[Fecha], "&gt;=" &amp; DATE(YEAR(metricas_mensual[[#This Row],[Mes-Año ]]), MONTH(metricas_mensual[[#This Row],[Mes-Año ]]), 1),
    DATASET_LIMPIO[Fecha], "&lt;=" &amp; EOMONTH(metricas_mensual[[#This Row],[Mes-Año ]], 0)
  ),
  "Sin datos"
)</f>
        <v>72</v>
      </c>
      <c r="K33" s="82"/>
      <c r="L33" s="109">
        <v>10</v>
      </c>
      <c r="M33" s="110">
        <f>COUNTIF(DATASET_LIMPIO[Hora Num], Metricas_Hora[[#This Row],[FRANJA HORARIA]])</f>
        <v>127</v>
      </c>
      <c r="N33" s="110">
        <f>IFERROR(AVERAGEIF(DATASET_LIMPIO[Hora Num],Metricas_Hora[[#This Row],[FRANJA HORARIA]],DATASET_LIMPIO[Alcance]), "SIN DATOS")</f>
        <v>7343.251968503937</v>
      </c>
      <c r="O33" s="110">
        <f>IFERROR(AVERAGEIF(DATASET_LIMPIO[Hora Num],Metricas_Hora[[#This Row],[FRANJA HORARIA]],DATASET_LIMPIO[Int. totales]), "SIN DATOS")</f>
        <v>505.81889763779526</v>
      </c>
      <c r="P33" s="34">
        <f>IFERROR(AVERAGEIF(DATASET_LIMPIO[Hora Num],Metricas_Hora[[#This Row],[FRANJA HORARIA]],DATASET_LIMPIO[Tasa de Interacción]), "SIN DATOS")</f>
        <v>7.0928494411147153E-2</v>
      </c>
      <c r="Q33" s="85"/>
      <c r="R33" s="137"/>
    </row>
    <row r="34" spans="2:18" ht="30" customHeight="1" x14ac:dyDescent="0.3">
      <c r="B34" s="136"/>
      <c r="C34" s="82"/>
      <c r="D34" s="155">
        <v>45444</v>
      </c>
      <c r="E34" s="55">
        <f>COUNTIFS(
 DATASET_LIMPIO[Fecha], "&gt;=" &amp; DATE(YEAR(metricas_mensual[[#This Row],[Mes-Año ]]), MONTH(metricas_mensual[[#This Row],[Mes-Año ]]), 1),
 DATASET_LIMPIO[Fecha], "&lt;=" &amp; EOMONTH(metricas_mensual[[#This Row],[Mes-Año ]], 0)
)</f>
        <v>35</v>
      </c>
      <c r="F34" s="111">
        <f>IFERROR(
  AVERAGEIFS(
    DATASET_LIMPIO[Alcance],
    DATASET_LIMPIO[Fecha], "&gt;=" &amp; DATE(YEAR(metricas_mensual[[#This Row],[Mes-Año ]]), MONTH(metricas_mensual[[#This Row],[Mes-Año ]]), 1),
    DATASET_LIMPIO[Fecha], "&lt;=" &amp; EOMONTH(metricas_mensual[[#This Row],[Mes-Año ]], 0)
  ),
  "Sin datos"
)</f>
        <v>3342.2571428571428</v>
      </c>
      <c r="G34" s="111">
        <f>IFERROR(
  AVERAGEIFS(
    DATASET_LIMPIO[Int. totales],
    DATASET_LIMPIO[Fecha], "&gt;=" &amp; DATE(YEAR(metricas_mensual[[#This Row],[Mes-Año ]]), MONTH(metricas_mensual[[#This Row],[Mes-Año ]]), 1),
    DATASET_LIMPIO[Fecha], "&lt;=" &amp; EOMONTH(metricas_mensual[[#This Row],[Mes-Año ]], 0)
  ),
  "Sin datos"
)</f>
        <v>257.91428571428571</v>
      </c>
      <c r="H34" s="33">
        <f>IFERROR(
  AVERAGEIFS(
    DATASET_LIMPIO[Tasa de Interacción],
    DATASET_LIMPIO[Fecha], "&gt;=" &amp; DATE(YEAR(metricas_mensual[[#This Row],[Mes-Año ]]), MONTH(metricas_mensual[[#This Row],[Mes-Año ]]), 1),
    DATASET_LIMPIO[Fecha], "&lt;=" &amp; EOMONTH(metricas_mensual[[#This Row],[Mes-Año ]], 0)
  ),
  "Sin datos"
)</f>
        <v>6.7967046938359491E-2</v>
      </c>
      <c r="I34" s="55">
        <f>IFERROR(
  SUMIFS(
    DATASET_LIMPIO[Seguimientos],
    DATASET_LIMPIO[Fecha], "&gt;=" &amp; DATE(YEAR(metricas_mensual[[#This Row],[Mes-Año ]]), MONTH(metricas_mensual[[#This Row],[Mes-Año ]]), 1),
    DATASET_LIMPIO[Fecha], "&lt;=" &amp; EOMONTH(metricas_mensual[[#This Row],[Mes-Año ]], 0)
  ),
  "Sin datos"
)</f>
        <v>112</v>
      </c>
      <c r="K34" s="82"/>
      <c r="L34" s="109">
        <v>11</v>
      </c>
      <c r="M34" s="110">
        <f>COUNTIF(DATASET_LIMPIO[Hora Num], Metricas_Hora[[#This Row],[FRANJA HORARIA]])</f>
        <v>62</v>
      </c>
      <c r="N34" s="110">
        <f>IFERROR(AVERAGEIF(DATASET_LIMPIO[Hora Num],Metricas_Hora[[#This Row],[FRANJA HORARIA]],DATASET_LIMPIO[Alcance]), "SIN DATOS")</f>
        <v>6249.0322580645161</v>
      </c>
      <c r="O34" s="110">
        <f>IFERROR(AVERAGEIF(DATASET_LIMPIO[Hora Num],Metricas_Hora[[#This Row],[FRANJA HORARIA]],DATASET_LIMPIO[Int. totales]), "SIN DATOS")</f>
        <v>442.38709677419354</v>
      </c>
      <c r="P34" s="34">
        <f>IFERROR(AVERAGEIF(DATASET_LIMPIO[Hora Num],Metricas_Hora[[#This Row],[FRANJA HORARIA]],DATASET_LIMPIO[Tasa de Interacción]), "SIN DATOS")</f>
        <v>7.5963759732047276E-2</v>
      </c>
      <c r="Q34" s="85"/>
      <c r="R34" s="137"/>
    </row>
    <row r="35" spans="2:18" ht="30" customHeight="1" x14ac:dyDescent="0.3">
      <c r="B35" s="136"/>
      <c r="C35" s="82"/>
      <c r="D35" s="155">
        <v>45474</v>
      </c>
      <c r="E35" s="55">
        <f>COUNTIFS(
 DATASET_LIMPIO[Fecha], "&gt;=" &amp; DATE(YEAR(metricas_mensual[[#This Row],[Mes-Año ]]), MONTH(metricas_mensual[[#This Row],[Mes-Año ]]), 1),
 DATASET_LIMPIO[Fecha], "&lt;=" &amp; EOMONTH(metricas_mensual[[#This Row],[Mes-Año ]], 0)
)</f>
        <v>38</v>
      </c>
      <c r="F35" s="111">
        <f>IFERROR(
  AVERAGEIFS(
    DATASET_LIMPIO[Alcance],
    DATASET_LIMPIO[Fecha], "&gt;=" &amp; DATE(YEAR(metricas_mensual[[#This Row],[Mes-Año ]]), MONTH(metricas_mensual[[#This Row],[Mes-Año ]]), 1),
    DATASET_LIMPIO[Fecha], "&lt;=" &amp; EOMONTH(metricas_mensual[[#This Row],[Mes-Año ]], 0)
  ),
  "Sin datos"
)</f>
        <v>5433.0263157894733</v>
      </c>
      <c r="G35" s="111">
        <f>IFERROR(
  AVERAGEIFS(
    DATASET_LIMPIO[Int. totales],
    DATASET_LIMPIO[Fecha], "&gt;=" &amp; DATE(YEAR(metricas_mensual[[#This Row],[Mes-Año ]]), MONTH(metricas_mensual[[#This Row],[Mes-Año ]]), 1),
    DATASET_LIMPIO[Fecha], "&lt;=" &amp; EOMONTH(metricas_mensual[[#This Row],[Mes-Año ]], 0)
  ),
  "Sin datos"
)</f>
        <v>459.4736842105263</v>
      </c>
      <c r="H35" s="33">
        <f>IFERROR(
  AVERAGEIFS(
    DATASET_LIMPIO[Tasa de Interacción],
    DATASET_LIMPIO[Fecha], "&gt;=" &amp; DATE(YEAR(metricas_mensual[[#This Row],[Mes-Año ]]), MONTH(metricas_mensual[[#This Row],[Mes-Año ]]), 1),
    DATASET_LIMPIO[Fecha], "&lt;=" &amp; EOMONTH(metricas_mensual[[#This Row],[Mes-Año ]], 0)
  ),
  "Sin datos"
)</f>
        <v>7.0971775085343983E-2</v>
      </c>
      <c r="I35" s="55">
        <f>IFERROR(
  SUMIFS(
    DATASET_LIMPIO[Seguimientos],
    DATASET_LIMPIO[Fecha], "&gt;=" &amp; DATE(YEAR(metricas_mensual[[#This Row],[Mes-Año ]]), MONTH(metricas_mensual[[#This Row],[Mes-Año ]]), 1),
    DATASET_LIMPIO[Fecha], "&lt;=" &amp; EOMONTH(metricas_mensual[[#This Row],[Mes-Año ]], 0)
  ),
  "Sin datos"
)</f>
        <v>241</v>
      </c>
      <c r="K35" s="82"/>
      <c r="L35" s="109">
        <v>12</v>
      </c>
      <c r="M35" s="110">
        <f>COUNTIF(DATASET_LIMPIO[Hora Num], Metricas_Hora[[#This Row],[FRANJA HORARIA]])</f>
        <v>30</v>
      </c>
      <c r="N35" s="110">
        <f>IFERROR(AVERAGEIF(DATASET_LIMPIO[Hora Num],Metricas_Hora[[#This Row],[FRANJA HORARIA]],DATASET_LIMPIO[Alcance]), "SIN DATOS")</f>
        <v>8105.333333333333</v>
      </c>
      <c r="O35" s="110">
        <f>IFERROR(AVERAGEIF(DATASET_LIMPIO[Hora Num],Metricas_Hora[[#This Row],[FRANJA HORARIA]],DATASET_LIMPIO[Int. totales]), "SIN DATOS")</f>
        <v>350.06666666666666</v>
      </c>
      <c r="P35" s="34">
        <f>IFERROR(AVERAGEIF(DATASET_LIMPIO[Hora Num],Metricas_Hora[[#This Row],[FRANJA HORARIA]],DATASET_LIMPIO[Tasa de Interacción]), "SIN DATOS")</f>
        <v>6.3389005354130973E-2</v>
      </c>
      <c r="Q35" s="85"/>
      <c r="R35" s="137"/>
    </row>
    <row r="36" spans="2:18" ht="30" customHeight="1" x14ac:dyDescent="0.3">
      <c r="B36" s="136"/>
      <c r="C36" s="82"/>
      <c r="D36" s="155">
        <v>45505</v>
      </c>
      <c r="E36" s="55">
        <f>COUNTIFS(
 DATASET_LIMPIO[Fecha], "&gt;=" &amp; DATE(YEAR(metricas_mensual[[#This Row],[Mes-Año ]]), MONTH(metricas_mensual[[#This Row],[Mes-Año ]]), 1),
 DATASET_LIMPIO[Fecha], "&lt;=" &amp; EOMONTH(metricas_mensual[[#This Row],[Mes-Año ]], 0)
)</f>
        <v>30</v>
      </c>
      <c r="F36" s="111">
        <f>IFERROR(
  AVERAGEIFS(
    DATASET_LIMPIO[Alcance],
    DATASET_LIMPIO[Fecha], "&gt;=" &amp; DATE(YEAR(metricas_mensual[[#This Row],[Mes-Año ]]), MONTH(metricas_mensual[[#This Row],[Mes-Año ]]), 1),
    DATASET_LIMPIO[Fecha], "&lt;=" &amp; EOMONTH(metricas_mensual[[#This Row],[Mes-Año ]], 0)
  ),
  "Sin datos"
)</f>
        <v>5654.1</v>
      </c>
      <c r="G36" s="111">
        <f>IFERROR(
  AVERAGEIFS(
    DATASET_LIMPIO[Int. totales],
    DATASET_LIMPIO[Fecha], "&gt;=" &amp; DATE(YEAR(metricas_mensual[[#This Row],[Mes-Año ]]), MONTH(metricas_mensual[[#This Row],[Mes-Año ]]), 1),
    DATASET_LIMPIO[Fecha], "&lt;=" &amp; EOMONTH(metricas_mensual[[#This Row],[Mes-Año ]], 0)
  ),
  "Sin datos"
)</f>
        <v>442.8</v>
      </c>
      <c r="H36" s="33">
        <f>IFERROR(
  AVERAGEIFS(
    DATASET_LIMPIO[Tasa de Interacción],
    DATASET_LIMPIO[Fecha], "&gt;=" &amp; DATE(YEAR(metricas_mensual[[#This Row],[Mes-Año ]]), MONTH(metricas_mensual[[#This Row],[Mes-Año ]]), 1),
    DATASET_LIMPIO[Fecha], "&lt;=" &amp; EOMONTH(metricas_mensual[[#This Row],[Mes-Año ]], 0)
  ),
  "Sin datos"
)</f>
        <v>6.5741987805495575E-2</v>
      </c>
      <c r="I36" s="55">
        <f>IFERROR(
  SUMIFS(
    DATASET_LIMPIO[Seguimientos],
    DATASET_LIMPIO[Fecha], "&gt;=" &amp; DATE(YEAR(metricas_mensual[[#This Row],[Mes-Año ]]), MONTH(metricas_mensual[[#This Row],[Mes-Año ]]), 1),
    DATASET_LIMPIO[Fecha], "&lt;=" &amp; EOMONTH(metricas_mensual[[#This Row],[Mes-Año ]], 0)
  ),
  "Sin datos"
)</f>
        <v>224</v>
      </c>
      <c r="K36" s="82"/>
      <c r="L36" s="109">
        <v>13</v>
      </c>
      <c r="M36" s="110">
        <f>COUNTIF(DATASET_LIMPIO[Hora Num], Metricas_Hora[[#This Row],[FRANJA HORARIA]])</f>
        <v>17</v>
      </c>
      <c r="N36" s="110">
        <f>IFERROR(AVERAGEIF(DATASET_LIMPIO[Hora Num],Metricas_Hora[[#This Row],[FRANJA HORARIA]],DATASET_LIMPIO[Alcance]), "SIN DATOS")</f>
        <v>4221.4705882352937</v>
      </c>
      <c r="O36" s="110">
        <f>IFERROR(AVERAGEIF(DATASET_LIMPIO[Hora Num],Metricas_Hora[[#This Row],[FRANJA HORARIA]],DATASET_LIMPIO[Int. totales]), "SIN DATOS")</f>
        <v>370.11764705882354</v>
      </c>
      <c r="P36" s="34">
        <f>IFERROR(AVERAGEIF(DATASET_LIMPIO[Hora Num],Metricas_Hora[[#This Row],[FRANJA HORARIA]],DATASET_LIMPIO[Tasa de Interacción]), "SIN DATOS")</f>
        <v>7.5065273337825006E-2</v>
      </c>
      <c r="Q36" s="85"/>
      <c r="R36" s="137"/>
    </row>
    <row r="37" spans="2:18" ht="30" customHeight="1" x14ac:dyDescent="0.3">
      <c r="B37" s="136"/>
      <c r="C37" s="82"/>
      <c r="D37" s="155">
        <v>45536</v>
      </c>
      <c r="E37" s="55">
        <f>COUNTIFS(
 DATASET_LIMPIO[Fecha], "&gt;=" &amp; DATE(YEAR(metricas_mensual[[#This Row],[Mes-Año ]]), MONTH(metricas_mensual[[#This Row],[Mes-Año ]]), 1),
 DATASET_LIMPIO[Fecha], "&lt;=" &amp; EOMONTH(metricas_mensual[[#This Row],[Mes-Año ]], 0)
)</f>
        <v>29</v>
      </c>
      <c r="F37" s="111">
        <f>IFERROR(
  AVERAGEIFS(
    DATASET_LIMPIO[Alcance],
    DATASET_LIMPIO[Fecha], "&gt;=" &amp; DATE(YEAR(metricas_mensual[[#This Row],[Mes-Año ]]), MONTH(metricas_mensual[[#This Row],[Mes-Año ]]), 1),
    DATASET_LIMPIO[Fecha], "&lt;=" &amp; EOMONTH(metricas_mensual[[#This Row],[Mes-Año ]], 0)
  ),
  "Sin datos"
)</f>
        <v>5262.6206896551721</v>
      </c>
      <c r="G37" s="111">
        <f>IFERROR(
  AVERAGEIFS(
    DATASET_LIMPIO[Int. totales],
    DATASET_LIMPIO[Fecha], "&gt;=" &amp; DATE(YEAR(metricas_mensual[[#This Row],[Mes-Año ]]), MONTH(metricas_mensual[[#This Row],[Mes-Año ]]), 1),
    DATASET_LIMPIO[Fecha], "&lt;=" &amp; EOMONTH(metricas_mensual[[#This Row],[Mes-Año ]], 0)
  ),
  "Sin datos"
)</f>
        <v>347.13793103448273</v>
      </c>
      <c r="H37" s="33">
        <f>IFERROR(
  AVERAGEIFS(
    DATASET_LIMPIO[Tasa de Interacción],
    DATASET_LIMPIO[Fecha], "&gt;=" &amp; DATE(YEAR(metricas_mensual[[#This Row],[Mes-Año ]]), MONTH(metricas_mensual[[#This Row],[Mes-Año ]]), 1),
    DATASET_LIMPIO[Fecha], "&lt;=" &amp; EOMONTH(metricas_mensual[[#This Row],[Mes-Año ]], 0)
  ),
  "Sin datos"
)</f>
        <v>6.9859932011891918E-2</v>
      </c>
      <c r="I37" s="55">
        <f>IFERROR(
  SUMIFS(
    DATASET_LIMPIO[Seguimientos],
    DATASET_LIMPIO[Fecha], "&gt;=" &amp; DATE(YEAR(metricas_mensual[[#This Row],[Mes-Año ]]), MONTH(metricas_mensual[[#This Row],[Mes-Año ]]), 1),
    DATASET_LIMPIO[Fecha], "&lt;=" &amp; EOMONTH(metricas_mensual[[#This Row],[Mes-Año ]], 0)
  ),
  "Sin datos"
)</f>
        <v>145</v>
      </c>
      <c r="K37" s="82"/>
      <c r="L37" s="109">
        <v>14</v>
      </c>
      <c r="M37" s="110">
        <f>COUNTIF(DATASET_LIMPIO[Hora Num], Metricas_Hora[[#This Row],[FRANJA HORARIA]])</f>
        <v>14</v>
      </c>
      <c r="N37" s="110">
        <f>IFERROR(AVERAGEIF(DATASET_LIMPIO[Hora Num],Metricas_Hora[[#This Row],[FRANJA HORARIA]],DATASET_LIMPIO[Alcance]), "SIN DATOS")</f>
        <v>15703.357142857143</v>
      </c>
      <c r="O37" s="110">
        <f>IFERROR(AVERAGEIF(DATASET_LIMPIO[Hora Num],Metricas_Hora[[#This Row],[FRANJA HORARIA]],DATASET_LIMPIO[Int. totales]), "SIN DATOS")</f>
        <v>1335.7857142857142</v>
      </c>
      <c r="P37" s="34">
        <f>IFERROR(AVERAGEIF(DATASET_LIMPIO[Hora Num],Metricas_Hora[[#This Row],[FRANJA HORARIA]],DATASET_LIMPIO[Tasa de Interacción]), "SIN DATOS")</f>
        <v>7.9060615049188779E-2</v>
      </c>
      <c r="Q37" s="85"/>
      <c r="R37" s="137"/>
    </row>
    <row r="38" spans="2:18" ht="30" customHeight="1" x14ac:dyDescent="0.3">
      <c r="B38" s="136"/>
      <c r="C38" s="82"/>
      <c r="D38" s="155">
        <v>45566</v>
      </c>
      <c r="E38" s="55">
        <f>COUNTIFS(
 DATASET_LIMPIO[Fecha], "&gt;=" &amp; DATE(YEAR(metricas_mensual[[#This Row],[Mes-Año ]]), MONTH(metricas_mensual[[#This Row],[Mes-Año ]]), 1),
 DATASET_LIMPIO[Fecha], "&lt;=" &amp; EOMONTH(metricas_mensual[[#This Row],[Mes-Año ]], 0)
)</f>
        <v>38</v>
      </c>
      <c r="F38" s="111">
        <f>IFERROR(
  AVERAGEIFS(
    DATASET_LIMPIO[Alcance],
    DATASET_LIMPIO[Fecha], "&gt;=" &amp; DATE(YEAR(metricas_mensual[[#This Row],[Mes-Año ]]), MONTH(metricas_mensual[[#This Row],[Mes-Año ]]), 1),
    DATASET_LIMPIO[Fecha], "&lt;=" &amp; EOMONTH(metricas_mensual[[#This Row],[Mes-Año ]], 0)
  ),
  "Sin datos"
)</f>
        <v>10384.157894736842</v>
      </c>
      <c r="G38" s="111">
        <f>IFERROR(
  AVERAGEIFS(
    DATASET_LIMPIO[Int. totales],
    DATASET_LIMPIO[Fecha], "&gt;=" &amp; DATE(YEAR(metricas_mensual[[#This Row],[Mes-Año ]]), MONTH(metricas_mensual[[#This Row],[Mes-Año ]]), 1),
    DATASET_LIMPIO[Fecha], "&lt;=" &amp; EOMONTH(metricas_mensual[[#This Row],[Mes-Año ]], 0)
  ),
  "Sin datos"
)</f>
        <v>857.65789473684208</v>
      </c>
      <c r="H38" s="33">
        <f>IFERROR(
  AVERAGEIFS(
    DATASET_LIMPIO[Tasa de Interacción],
    DATASET_LIMPIO[Fecha], "&gt;=" &amp; DATE(YEAR(metricas_mensual[[#This Row],[Mes-Año ]]), MONTH(metricas_mensual[[#This Row],[Mes-Año ]]), 1),
    DATASET_LIMPIO[Fecha], "&lt;=" &amp; EOMONTH(metricas_mensual[[#This Row],[Mes-Año ]], 0)
  ),
  "Sin datos"
)</f>
        <v>7.4604209214014741E-2</v>
      </c>
      <c r="I38" s="55">
        <f>IFERROR(
  SUMIFS(
    DATASET_LIMPIO[Seguimientos],
    DATASET_LIMPIO[Fecha], "&gt;=" &amp; DATE(YEAR(metricas_mensual[[#This Row],[Mes-Año ]]), MONTH(metricas_mensual[[#This Row],[Mes-Año ]]), 1),
    DATASET_LIMPIO[Fecha], "&lt;=" &amp; EOMONTH(metricas_mensual[[#This Row],[Mes-Año ]], 0)
  ),
  "Sin datos"
)</f>
        <v>2050</v>
      </c>
      <c r="K38" s="82"/>
      <c r="L38" s="109">
        <v>15</v>
      </c>
      <c r="M38" s="110">
        <f>COUNTIF(DATASET_LIMPIO[Hora Num], Metricas_Hora[[#This Row],[FRANJA HORARIA]])</f>
        <v>16</v>
      </c>
      <c r="N38" s="110">
        <f>IFERROR(AVERAGEIF(DATASET_LIMPIO[Hora Num],Metricas_Hora[[#This Row],[FRANJA HORARIA]],DATASET_LIMPIO[Alcance]), "SIN DATOS")</f>
        <v>3436.25</v>
      </c>
      <c r="O38" s="110">
        <f>IFERROR(AVERAGEIF(DATASET_LIMPIO[Hora Num],Metricas_Hora[[#This Row],[FRANJA HORARIA]],DATASET_LIMPIO[Int. totales]), "SIN DATOS")</f>
        <v>322.0625</v>
      </c>
      <c r="P38" s="34">
        <f>IFERROR(AVERAGEIF(DATASET_LIMPIO[Hora Num],Metricas_Hora[[#This Row],[FRANJA HORARIA]],DATASET_LIMPIO[Tasa de Interacción]), "SIN DATOS")</f>
        <v>8.4632497594658074E-2</v>
      </c>
      <c r="Q38" s="85"/>
      <c r="R38" s="137"/>
    </row>
    <row r="39" spans="2:18" ht="30" customHeight="1" x14ac:dyDescent="0.3">
      <c r="B39" s="136"/>
      <c r="C39" s="82"/>
      <c r="D39" s="155">
        <v>45597</v>
      </c>
      <c r="E39" s="55">
        <f>COUNTIFS(
 DATASET_LIMPIO[Fecha], "&gt;=" &amp; DATE(YEAR(metricas_mensual[[#This Row],[Mes-Año ]]), MONTH(metricas_mensual[[#This Row],[Mes-Año ]]), 1),
 DATASET_LIMPIO[Fecha], "&lt;=" &amp; EOMONTH(metricas_mensual[[#This Row],[Mes-Año ]], 0)
)</f>
        <v>35</v>
      </c>
      <c r="F39" s="111">
        <f>IFERROR(
  AVERAGEIFS(
    DATASET_LIMPIO[Alcance],
    DATASET_LIMPIO[Fecha], "&gt;=" &amp; DATE(YEAR(metricas_mensual[[#This Row],[Mes-Año ]]), MONTH(metricas_mensual[[#This Row],[Mes-Año ]]), 1),
    DATASET_LIMPIO[Fecha], "&lt;=" &amp; EOMONTH(metricas_mensual[[#This Row],[Mes-Año ]], 0)
  ),
  "Sin datos"
)</f>
        <v>6443.7714285714283</v>
      </c>
      <c r="G39" s="111">
        <f>IFERROR(
  AVERAGEIFS(
    DATASET_LIMPIO[Int. totales],
    DATASET_LIMPIO[Fecha], "&gt;=" &amp; DATE(YEAR(metricas_mensual[[#This Row],[Mes-Año ]]), MONTH(metricas_mensual[[#This Row],[Mes-Año ]]), 1),
    DATASET_LIMPIO[Fecha], "&lt;=" &amp; EOMONTH(metricas_mensual[[#This Row],[Mes-Año ]], 0)
  ),
  "Sin datos"
)</f>
        <v>376.02857142857141</v>
      </c>
      <c r="H39" s="33">
        <f>IFERROR(
  AVERAGEIFS(
    DATASET_LIMPIO[Tasa de Interacción],
    DATASET_LIMPIO[Fecha], "&gt;=" &amp; DATE(YEAR(metricas_mensual[[#This Row],[Mes-Año ]]), MONTH(metricas_mensual[[#This Row],[Mes-Año ]]), 1),
    DATASET_LIMPIO[Fecha], "&lt;=" &amp; EOMONTH(metricas_mensual[[#This Row],[Mes-Año ]], 0)
  ),
  "Sin datos"
)</f>
        <v>5.8634619104664165E-2</v>
      </c>
      <c r="I39" s="55">
        <f>IFERROR(
  SUMIFS(
    DATASET_LIMPIO[Seguimientos],
    DATASET_LIMPIO[Fecha], "&gt;=" &amp; DATE(YEAR(metricas_mensual[[#This Row],[Mes-Año ]]), MONTH(metricas_mensual[[#This Row],[Mes-Año ]]), 1),
    DATASET_LIMPIO[Fecha], "&lt;=" &amp; EOMONTH(metricas_mensual[[#This Row],[Mes-Año ]], 0)
  ),
  "Sin datos"
)</f>
        <v>162</v>
      </c>
      <c r="K39" s="82"/>
      <c r="L39" s="109">
        <v>16</v>
      </c>
      <c r="M39" s="110">
        <f>COUNTIF(DATASET_LIMPIO[Hora Num], Metricas_Hora[[#This Row],[FRANJA HORARIA]])</f>
        <v>13</v>
      </c>
      <c r="N39" s="110">
        <f>IFERROR(AVERAGEIF(DATASET_LIMPIO[Hora Num],Metricas_Hora[[#This Row],[FRANJA HORARIA]],DATASET_LIMPIO[Alcance]), "SIN DATOS")</f>
        <v>3811.6153846153848</v>
      </c>
      <c r="O39" s="110">
        <f>IFERROR(AVERAGEIF(DATASET_LIMPIO[Hora Num],Metricas_Hora[[#This Row],[FRANJA HORARIA]],DATASET_LIMPIO[Int. totales]), "SIN DATOS")</f>
        <v>484.15384615384613</v>
      </c>
      <c r="P39" s="34">
        <f>IFERROR(AVERAGEIF(DATASET_LIMPIO[Hora Num],Metricas_Hora[[#This Row],[FRANJA HORARIA]],DATASET_LIMPIO[Tasa de Interacción]), "SIN DATOS")</f>
        <v>0.11581142132233799</v>
      </c>
      <c r="Q39" s="85"/>
      <c r="R39" s="137"/>
    </row>
    <row r="40" spans="2:18" ht="30" customHeight="1" x14ac:dyDescent="0.3">
      <c r="B40" s="136"/>
      <c r="C40" s="82"/>
      <c r="D40" s="155">
        <v>45627</v>
      </c>
      <c r="E40" s="55">
        <f>COUNTIFS(
 DATASET_LIMPIO[Fecha], "&gt;=" &amp; DATE(YEAR(metricas_mensual[[#This Row],[Mes-Año ]]), MONTH(metricas_mensual[[#This Row],[Mes-Año ]]), 1),
 DATASET_LIMPIO[Fecha], "&lt;=" &amp; EOMONTH(metricas_mensual[[#This Row],[Mes-Año ]], 0)
)</f>
        <v>26</v>
      </c>
      <c r="F40" s="111">
        <f>IFERROR(
  AVERAGEIFS(
    DATASET_LIMPIO[Alcance],
    DATASET_LIMPIO[Fecha], "&gt;=" &amp; DATE(YEAR(metricas_mensual[[#This Row],[Mes-Año ]]), MONTH(metricas_mensual[[#This Row],[Mes-Año ]]), 1),
    DATASET_LIMPIO[Fecha], "&lt;=" &amp; EOMONTH(metricas_mensual[[#This Row],[Mes-Año ]], 0)
  ),
  "Sin datos"
)</f>
        <v>6158.8461538461543</v>
      </c>
      <c r="G40" s="111">
        <f>IFERROR(
  AVERAGEIFS(
    DATASET_LIMPIO[Int. totales],
    DATASET_LIMPIO[Fecha], "&gt;=" &amp; DATE(YEAR(metricas_mensual[[#This Row],[Mes-Año ]]), MONTH(metricas_mensual[[#This Row],[Mes-Año ]]), 1),
    DATASET_LIMPIO[Fecha], "&lt;=" &amp; EOMONTH(metricas_mensual[[#This Row],[Mes-Año ]], 0)
  ),
  "Sin datos"
)</f>
        <v>342.07692307692309</v>
      </c>
      <c r="H40" s="33">
        <f>IFERROR(
  AVERAGEIFS(
    DATASET_LIMPIO[Tasa de Interacción],
    DATASET_LIMPIO[Fecha], "&gt;=" &amp; DATE(YEAR(metricas_mensual[[#This Row],[Mes-Año ]]), MONTH(metricas_mensual[[#This Row],[Mes-Año ]]), 1),
    DATASET_LIMPIO[Fecha], "&lt;=" &amp; EOMONTH(metricas_mensual[[#This Row],[Mes-Año ]], 0)
  ),
  "Sin datos"
)</f>
        <v>5.4937007795000374E-2</v>
      </c>
      <c r="I40" s="55">
        <f>IFERROR(
  SUMIFS(
    DATASET_LIMPIO[Seguimientos],
    DATASET_LIMPIO[Fecha], "&gt;=" &amp; DATE(YEAR(metricas_mensual[[#This Row],[Mes-Año ]]), MONTH(metricas_mensual[[#This Row],[Mes-Año ]]), 1),
    DATASET_LIMPIO[Fecha], "&lt;=" &amp; EOMONTH(metricas_mensual[[#This Row],[Mes-Año ]], 0)
  ),
  "Sin datos"
)</f>
        <v>98</v>
      </c>
      <c r="K40" s="82"/>
      <c r="L40" s="109">
        <v>17</v>
      </c>
      <c r="M40" s="110">
        <f>COUNTIF(DATASET_LIMPIO[Hora Num], Metricas_Hora[[#This Row],[FRANJA HORARIA]])</f>
        <v>12</v>
      </c>
      <c r="N40" s="110">
        <f>IFERROR(AVERAGEIF(DATASET_LIMPIO[Hora Num],Metricas_Hora[[#This Row],[FRANJA HORARIA]],DATASET_LIMPIO[Alcance]), "SIN DATOS")</f>
        <v>4843.083333333333</v>
      </c>
      <c r="O40" s="110">
        <f>IFERROR(AVERAGEIF(DATASET_LIMPIO[Hora Num],Metricas_Hora[[#This Row],[FRANJA HORARIA]],DATASET_LIMPIO[Int. totales]), "SIN DATOS")</f>
        <v>363</v>
      </c>
      <c r="P40" s="34">
        <f>IFERROR(AVERAGEIF(DATASET_LIMPIO[Hora Num],Metricas_Hora[[#This Row],[FRANJA HORARIA]],DATASET_LIMPIO[Tasa de Interacción]), "SIN DATOS")</f>
        <v>6.3585423079791939E-2</v>
      </c>
      <c r="Q40" s="85"/>
      <c r="R40" s="137"/>
    </row>
    <row r="41" spans="2:18" ht="30" customHeight="1" x14ac:dyDescent="0.3">
      <c r="B41" s="136"/>
      <c r="C41" s="82"/>
      <c r="D41" s="155">
        <v>45658</v>
      </c>
      <c r="E41" s="55">
        <f>COUNTIFS(
 DATASET_LIMPIO[Fecha], "&gt;=" &amp; DATE(YEAR(metricas_mensual[[#This Row],[Mes-Año ]]), MONTH(metricas_mensual[[#This Row],[Mes-Año ]]), 1),
 DATASET_LIMPIO[Fecha], "&lt;=" &amp; EOMONTH(metricas_mensual[[#This Row],[Mes-Año ]], 0)
)</f>
        <v>19</v>
      </c>
      <c r="F41" s="111">
        <f>IFERROR(
  AVERAGEIFS(
    DATASET_LIMPIO[Alcance],
    DATASET_LIMPIO[Fecha], "&gt;=" &amp; DATE(YEAR(metricas_mensual[[#This Row],[Mes-Año ]]), MONTH(metricas_mensual[[#This Row],[Mes-Año ]]), 1),
    DATASET_LIMPIO[Fecha], "&lt;=" &amp; EOMONTH(metricas_mensual[[#This Row],[Mes-Año ]], 0)
  ),
  "Sin datos"
)</f>
        <v>27013.105263157893</v>
      </c>
      <c r="G41" s="111">
        <f>IFERROR(
  AVERAGEIFS(
    DATASET_LIMPIO[Int. totales],
    DATASET_LIMPIO[Fecha], "&gt;=" &amp; DATE(YEAR(metricas_mensual[[#This Row],[Mes-Año ]]), MONTH(metricas_mensual[[#This Row],[Mes-Año ]]), 1),
    DATASET_LIMPIO[Fecha], "&lt;=" &amp; EOMONTH(metricas_mensual[[#This Row],[Mes-Año ]], 0)
  ),
  "Sin datos"
)</f>
        <v>1573.4736842105262</v>
      </c>
      <c r="H41" s="33">
        <f>IFERROR(
  AVERAGEIFS(
    DATASET_LIMPIO[Tasa de Interacción],
    DATASET_LIMPIO[Fecha], "&gt;=" &amp; DATE(YEAR(metricas_mensual[[#This Row],[Mes-Año ]]), MONTH(metricas_mensual[[#This Row],[Mes-Año ]]), 1),
    DATASET_LIMPIO[Fecha], "&lt;=" &amp; EOMONTH(metricas_mensual[[#This Row],[Mes-Año ]], 0)
  ),
  "Sin datos"
)</f>
        <v>5.8722022552415896E-2</v>
      </c>
      <c r="I41" s="55">
        <f>IFERROR(
  SUMIFS(
    DATASET_LIMPIO[Seguimientos],
    DATASET_LIMPIO[Fecha], "&gt;=" &amp; DATE(YEAR(metricas_mensual[[#This Row],[Mes-Año ]]), MONTH(metricas_mensual[[#This Row],[Mes-Año ]]), 1),
    DATASET_LIMPIO[Fecha], "&lt;=" &amp; EOMONTH(metricas_mensual[[#This Row],[Mes-Año ]], 0)
  ),
  "Sin datos"
)</f>
        <v>2002</v>
      </c>
      <c r="K41" s="82"/>
      <c r="L41" s="109">
        <v>18</v>
      </c>
      <c r="M41" s="110">
        <f>COUNTIF(DATASET_LIMPIO[Hora Num], Metricas_Hora[[#This Row],[FRANJA HORARIA]])</f>
        <v>84</v>
      </c>
      <c r="N41" s="110">
        <f>IFERROR(AVERAGEIF(DATASET_LIMPIO[Hora Num],Metricas_Hora[[#This Row],[FRANJA HORARIA]],DATASET_LIMPIO[Alcance]), "SIN DATOS")</f>
        <v>5709.8571428571431</v>
      </c>
      <c r="O41" s="110">
        <f>IFERROR(AVERAGEIF(DATASET_LIMPIO[Hora Num],Metricas_Hora[[#This Row],[FRANJA HORARIA]],DATASET_LIMPIO[Int. totales]), "SIN DATOS")</f>
        <v>405.96428571428572</v>
      </c>
      <c r="P41" s="34">
        <f>IFERROR(AVERAGEIF(DATASET_LIMPIO[Hora Num],Metricas_Hora[[#This Row],[FRANJA HORARIA]],DATASET_LIMPIO[Tasa de Interacción]), "SIN DATOS")</f>
        <v>6.7799334458975749E-2</v>
      </c>
      <c r="Q41" s="85"/>
      <c r="R41" s="137"/>
    </row>
    <row r="42" spans="2:18" ht="30" customHeight="1" x14ac:dyDescent="0.3">
      <c r="B42" s="136"/>
      <c r="C42" s="82"/>
      <c r="D42" s="155">
        <v>45689</v>
      </c>
      <c r="E42" s="55">
        <f>COUNTIFS(
 DATASET_LIMPIO[Fecha], "&gt;=" &amp; DATE(YEAR(metricas_mensual[[#This Row],[Mes-Año ]]), MONTH(metricas_mensual[[#This Row],[Mes-Año ]]), 1),
 DATASET_LIMPIO[Fecha], "&lt;=" &amp; EOMONTH(metricas_mensual[[#This Row],[Mes-Año ]], 0)
)</f>
        <v>35</v>
      </c>
      <c r="F42" s="111">
        <f>IFERROR(
  AVERAGEIFS(
    DATASET_LIMPIO[Alcance],
    DATASET_LIMPIO[Fecha], "&gt;=" &amp; DATE(YEAR(metricas_mensual[[#This Row],[Mes-Año ]]), MONTH(metricas_mensual[[#This Row],[Mes-Año ]]), 1),
    DATASET_LIMPIO[Fecha], "&lt;=" &amp; EOMONTH(metricas_mensual[[#This Row],[Mes-Año ]], 0)
  ),
  "Sin datos"
)</f>
        <v>15948.8</v>
      </c>
      <c r="G42" s="111">
        <f>IFERROR(
  AVERAGEIFS(
    DATASET_LIMPIO[Int. totales],
    DATASET_LIMPIO[Fecha], "&gt;=" &amp; DATE(YEAR(metricas_mensual[[#This Row],[Mes-Año ]]), MONTH(metricas_mensual[[#This Row],[Mes-Año ]]), 1),
    DATASET_LIMPIO[Fecha], "&lt;=" &amp; EOMONTH(metricas_mensual[[#This Row],[Mes-Año ]], 0)
  ),
  "Sin datos"
)</f>
        <v>1301.9142857142858</v>
      </c>
      <c r="H42" s="33">
        <f>IFERROR(
  AVERAGEIFS(
    DATASET_LIMPIO[Tasa de Interacción],
    DATASET_LIMPIO[Fecha], "&gt;=" &amp; DATE(YEAR(metricas_mensual[[#This Row],[Mes-Año ]]), MONTH(metricas_mensual[[#This Row],[Mes-Año ]]), 1),
    DATASET_LIMPIO[Fecha], "&lt;=" &amp; EOMONTH(metricas_mensual[[#This Row],[Mes-Año ]], 0)
  ),
  "Sin datos"
)</f>
        <v>5.8325200780048624E-2</v>
      </c>
      <c r="I42" s="55">
        <f>IFERROR(
  SUMIFS(
    DATASET_LIMPIO[Seguimientos],
    DATASET_LIMPIO[Fecha], "&gt;=" &amp; DATE(YEAR(metricas_mensual[[#This Row],[Mes-Año ]]), MONTH(metricas_mensual[[#This Row],[Mes-Año ]]), 1),
    DATASET_LIMPIO[Fecha], "&lt;=" &amp; EOMONTH(metricas_mensual[[#This Row],[Mes-Año ]], 0)
  ),
  "Sin datos"
)</f>
        <v>2236</v>
      </c>
      <c r="K42" s="82"/>
      <c r="L42" s="109">
        <v>19</v>
      </c>
      <c r="M42" s="110">
        <f>COUNTIF(DATASET_LIMPIO[Hora Num], Metricas_Hora[[#This Row],[FRANJA HORARIA]])</f>
        <v>178</v>
      </c>
      <c r="N42" s="110">
        <f>IFERROR(AVERAGEIF(DATASET_LIMPIO[Hora Num],Metricas_Hora[[#This Row],[FRANJA HORARIA]],DATASET_LIMPIO[Alcance]), "SIN DATOS")</f>
        <v>5468.4831460674159</v>
      </c>
      <c r="O42" s="110">
        <f>IFERROR(AVERAGEIF(DATASET_LIMPIO[Hora Num],Metricas_Hora[[#This Row],[FRANJA HORARIA]],DATASET_LIMPIO[Int. totales]), "SIN DATOS")</f>
        <v>386.65168539325845</v>
      </c>
      <c r="P42" s="34">
        <f>IFERROR(AVERAGEIF(DATASET_LIMPIO[Hora Num],Metricas_Hora[[#This Row],[FRANJA HORARIA]],DATASET_LIMPIO[Tasa de Interacción]), "SIN DATOS")</f>
        <v>7.3036605718459949E-2</v>
      </c>
      <c r="Q42" s="85"/>
      <c r="R42" s="137"/>
    </row>
    <row r="43" spans="2:18" ht="30" customHeight="1" x14ac:dyDescent="0.3">
      <c r="B43" s="136"/>
      <c r="C43" s="82"/>
      <c r="D43" s="155">
        <v>45717</v>
      </c>
      <c r="E43" s="55">
        <f>COUNTIFS(
 DATASET_LIMPIO[Fecha], "&gt;=" &amp; DATE(YEAR(metricas_mensual[[#This Row],[Mes-Año ]]), MONTH(metricas_mensual[[#This Row],[Mes-Año ]]), 1),
 DATASET_LIMPIO[Fecha], "&lt;=" &amp; EOMONTH(metricas_mensual[[#This Row],[Mes-Año ]], 0)
)</f>
        <v>35</v>
      </c>
      <c r="F43" s="111">
        <f>IFERROR(
  AVERAGEIFS(
    DATASET_LIMPIO[Alcance],
    DATASET_LIMPIO[Fecha], "&gt;=" &amp; DATE(YEAR(metricas_mensual[[#This Row],[Mes-Año ]]), MONTH(metricas_mensual[[#This Row],[Mes-Año ]]), 1),
    DATASET_LIMPIO[Fecha], "&lt;=" &amp; EOMONTH(metricas_mensual[[#This Row],[Mes-Año ]], 0)
  ),
  "Sin datos"
)</f>
        <v>7858.5142857142855</v>
      </c>
      <c r="G43" s="111">
        <f>IFERROR(
  AVERAGEIFS(
    DATASET_LIMPIO[Int. totales],
    DATASET_LIMPIO[Fecha], "&gt;=" &amp; DATE(YEAR(metricas_mensual[[#This Row],[Mes-Año ]]), MONTH(metricas_mensual[[#This Row],[Mes-Año ]]), 1),
    DATASET_LIMPIO[Fecha], "&lt;=" &amp; EOMONTH(metricas_mensual[[#This Row],[Mes-Año ]], 0)
  ),
  "Sin datos"
)</f>
        <v>481.2</v>
      </c>
      <c r="H43" s="33">
        <f>IFERROR(
  AVERAGEIFS(
    DATASET_LIMPIO[Tasa de Interacción],
    DATASET_LIMPIO[Fecha], "&gt;=" &amp; DATE(YEAR(metricas_mensual[[#This Row],[Mes-Año ]]), MONTH(metricas_mensual[[#This Row],[Mes-Año ]]), 1),
    DATASET_LIMPIO[Fecha], "&lt;=" &amp; EOMONTH(metricas_mensual[[#This Row],[Mes-Año ]], 0)
  ),
  "Sin datos"
)</f>
        <v>6.1751104160220789E-2</v>
      </c>
      <c r="I43" s="55">
        <f>IFERROR(
  SUMIFS(
    DATASET_LIMPIO[Seguimientos],
    DATASET_LIMPIO[Fecha], "&gt;=" &amp; DATE(YEAR(metricas_mensual[[#This Row],[Mes-Año ]]), MONTH(metricas_mensual[[#This Row],[Mes-Año ]]), 1),
    DATASET_LIMPIO[Fecha], "&lt;=" &amp; EOMONTH(metricas_mensual[[#This Row],[Mes-Año ]], 0)
  ),
  "Sin datos"
)</f>
        <v>306</v>
      </c>
      <c r="K43" s="82"/>
      <c r="L43" s="109">
        <v>20</v>
      </c>
      <c r="M43" s="110">
        <f>COUNTIF(DATASET_LIMPIO[Hora Num], Metricas_Hora[[#This Row],[FRANJA HORARIA]])</f>
        <v>52</v>
      </c>
      <c r="N43" s="110">
        <f>IFERROR(AVERAGEIF(DATASET_LIMPIO[Hora Num],Metricas_Hora[[#This Row],[FRANJA HORARIA]],DATASET_LIMPIO[Alcance]), "SIN DATOS")</f>
        <v>5203.5384615384619</v>
      </c>
      <c r="O43" s="110">
        <f>IFERROR(AVERAGEIF(DATASET_LIMPIO[Hora Num],Metricas_Hora[[#This Row],[FRANJA HORARIA]],DATASET_LIMPIO[Int. totales]), "SIN DATOS")</f>
        <v>466.48076923076923</v>
      </c>
      <c r="P43" s="34">
        <f>IFERROR(AVERAGEIF(DATASET_LIMPIO[Hora Num],Metricas_Hora[[#This Row],[FRANJA HORARIA]],DATASET_LIMPIO[Tasa de Interacción]), "SIN DATOS")</f>
        <v>8.4038347082465034E-2</v>
      </c>
      <c r="Q43" s="85"/>
      <c r="R43" s="137"/>
    </row>
    <row r="44" spans="2:18" ht="30" customHeight="1" x14ac:dyDescent="0.3">
      <c r="B44" s="136"/>
      <c r="C44" s="82"/>
      <c r="D44" s="155">
        <v>45748</v>
      </c>
      <c r="E44" s="55">
        <f>COUNTIFS(
 DATASET_LIMPIO[Fecha], "&gt;=" &amp; DATE(YEAR(metricas_mensual[[#This Row],[Mes-Año ]]), MONTH(metricas_mensual[[#This Row],[Mes-Año ]]), 1),
 DATASET_LIMPIO[Fecha], "&lt;=" &amp; EOMONTH(metricas_mensual[[#This Row],[Mes-Año ]], 0)
)</f>
        <v>29</v>
      </c>
      <c r="F44" s="111">
        <f>IFERROR(
  AVERAGEIFS(
    DATASET_LIMPIO[Alcance],
    DATASET_LIMPIO[Fecha], "&gt;=" &amp; DATE(YEAR(metricas_mensual[[#This Row],[Mes-Año ]]), MONTH(metricas_mensual[[#This Row],[Mes-Año ]]), 1),
    DATASET_LIMPIO[Fecha], "&lt;=" &amp; EOMONTH(metricas_mensual[[#This Row],[Mes-Año ]], 0)
  ),
  "Sin datos"
)</f>
        <v>16467.689655172413</v>
      </c>
      <c r="G44" s="111">
        <f>IFERROR(
  AVERAGEIFS(
    DATASET_LIMPIO[Int. totales],
    DATASET_LIMPIO[Fecha], "&gt;=" &amp; DATE(YEAR(metricas_mensual[[#This Row],[Mes-Año ]]), MONTH(metricas_mensual[[#This Row],[Mes-Año ]]), 1),
    DATASET_LIMPIO[Fecha], "&lt;=" &amp; EOMONTH(metricas_mensual[[#This Row],[Mes-Año ]], 0)
  ),
  "Sin datos"
)</f>
        <v>507.41379310344826</v>
      </c>
      <c r="H44" s="33">
        <f>IFERROR(
  AVERAGEIFS(
    DATASET_LIMPIO[Tasa de Interacción],
    DATASET_LIMPIO[Fecha], "&gt;=" &amp; DATE(YEAR(metricas_mensual[[#This Row],[Mes-Año ]]), MONTH(metricas_mensual[[#This Row],[Mes-Año ]]), 1),
    DATASET_LIMPIO[Fecha], "&lt;=" &amp; EOMONTH(metricas_mensual[[#This Row],[Mes-Año ]], 0)
  ),
  "Sin datos"
)</f>
        <v>5.7099936663519466E-2</v>
      </c>
      <c r="I44" s="55">
        <f>IFERROR(
  SUMIFS(
    DATASET_LIMPIO[Seguimientos],
    DATASET_LIMPIO[Fecha], "&gt;=" &amp; DATE(YEAR(metricas_mensual[[#This Row],[Mes-Año ]]), MONTH(metricas_mensual[[#This Row],[Mes-Año ]]), 1),
    DATASET_LIMPIO[Fecha], "&lt;=" &amp; EOMONTH(metricas_mensual[[#This Row],[Mes-Año ]], 0)
  ),
  "Sin datos"
)</f>
        <v>185</v>
      </c>
      <c r="K44" s="82"/>
      <c r="L44" s="109">
        <v>21</v>
      </c>
      <c r="M44" s="110">
        <f>COUNTIF(DATASET_LIMPIO[Hora Num], Metricas_Hora[[#This Row],[FRANJA HORARIA]])</f>
        <v>9</v>
      </c>
      <c r="N44" s="110">
        <f>IFERROR(AVERAGEIF(DATASET_LIMPIO[Hora Num],Metricas_Hora[[#This Row],[FRANJA HORARIA]],DATASET_LIMPIO[Alcance]), "SIN DATOS")</f>
        <v>4373.5555555555557</v>
      </c>
      <c r="O44" s="110">
        <f>IFERROR(AVERAGEIF(DATASET_LIMPIO[Hora Num],Metricas_Hora[[#This Row],[FRANJA HORARIA]],DATASET_LIMPIO[Int. totales]), "SIN DATOS")</f>
        <v>429.11111111111109</v>
      </c>
      <c r="P44" s="34">
        <f>IFERROR(AVERAGEIF(DATASET_LIMPIO[Hora Num],Metricas_Hora[[#This Row],[FRANJA HORARIA]],DATASET_LIMPIO[Tasa de Interacción]), "SIN DATOS")</f>
        <v>8.6544065870254483E-2</v>
      </c>
      <c r="Q44" s="85"/>
      <c r="R44" s="137"/>
    </row>
    <row r="45" spans="2:18" ht="30" customHeight="1" x14ac:dyDescent="0.3">
      <c r="B45" s="136"/>
      <c r="C45" s="82"/>
      <c r="D45" s="155">
        <v>45778</v>
      </c>
      <c r="E45" s="55">
        <f>COUNTIFS(
 DATASET_LIMPIO[Fecha], "&gt;=" &amp; DATE(YEAR(metricas_mensual[[#This Row],[Mes-Año ]]), MONTH(metricas_mensual[[#This Row],[Mes-Año ]]), 1),
 DATASET_LIMPIO[Fecha], "&lt;=" &amp; EOMONTH(metricas_mensual[[#This Row],[Mes-Año ]], 0)
)</f>
        <v>0</v>
      </c>
      <c r="F45" s="55" t="str">
        <f>IFERROR(
  AVERAGEIFS(
    DATASET_LIMPIO[Alcance],
    DATASET_LIMPIO[Fecha], "&gt;=" &amp; DATE(YEAR(metricas_mensual[[#This Row],[Mes-Año ]]), MONTH(metricas_mensual[[#This Row],[Mes-Año ]]), 1),
    DATASET_LIMPIO[Fecha], "&lt;=" &amp; EOMONTH(metricas_mensual[[#This Row],[Mes-Año ]], 0)
  ),
  "Sin datos"
)</f>
        <v>Sin datos</v>
      </c>
      <c r="G45" s="55" t="str">
        <f>IFERROR(
  AVERAGEIFS(
    DATASET_LIMPIO[Int. totales],
    DATASET_LIMPIO[Fecha], "&gt;=" &amp; DATE(YEAR(metricas_mensual[[#This Row],[Mes-Año ]]), MONTH(metricas_mensual[[#This Row],[Mes-Año ]]), 1),
    DATASET_LIMPIO[Fecha], "&lt;=" &amp; EOMONTH(metricas_mensual[[#This Row],[Mes-Año ]], 0)
  ),
  "Sin datos"
)</f>
        <v>Sin datos</v>
      </c>
      <c r="H45" s="153" t="str">
        <f>IFERROR(
  AVERAGEIFS(
    DATASET_LIMPIO[Tasa de Interacción],
    DATASET_LIMPIO[Fecha], "&gt;=" &amp; DATE(YEAR(metricas_mensual[[#This Row],[Mes-Año ]]), MONTH(metricas_mensual[[#This Row],[Mes-Año ]]), 1),
    DATASET_LIMPIO[Fecha], "&lt;=" &amp; EOMONTH(metricas_mensual[[#This Row],[Mes-Año ]], 0)
  ),
  "Sin datos"
)</f>
        <v>Sin datos</v>
      </c>
      <c r="I45" s="55">
        <f>IFERROR(
  SUMIFS(
    DATASET_LIMPIO[Seguimientos],
    DATASET_LIMPIO[Fecha], "&gt;=" &amp; DATE(YEAR(metricas_mensual[[#This Row],[Mes-Año ]]), MONTH(metricas_mensual[[#This Row],[Mes-Año ]]), 1),
    DATASET_LIMPIO[Fecha], "&lt;=" &amp; EOMONTH(metricas_mensual[[#This Row],[Mes-Año ]], 0)
  ),
  "Sin datos"
)</f>
        <v>0</v>
      </c>
      <c r="K45" s="82"/>
      <c r="L45" s="109">
        <v>22</v>
      </c>
      <c r="M45" s="110">
        <f>COUNTIF(DATASET_LIMPIO[Hora Num], Metricas_Hora[[#This Row],[FRANJA HORARIA]])</f>
        <v>3</v>
      </c>
      <c r="N45" s="110">
        <f>IFERROR(AVERAGEIF(DATASET_LIMPIO[Hora Num],Metricas_Hora[[#This Row],[FRANJA HORARIA]],DATASET_LIMPIO[Alcance]), "SIN DATOS")</f>
        <v>4914.333333333333</v>
      </c>
      <c r="O45" s="110">
        <f>IFERROR(AVERAGEIF(DATASET_LIMPIO[Hora Num],Metricas_Hora[[#This Row],[FRANJA HORARIA]],DATASET_LIMPIO[Int. totales]), "SIN DATOS")</f>
        <v>518.66666666666663</v>
      </c>
      <c r="P45" s="34">
        <f>IFERROR(AVERAGEIF(DATASET_LIMPIO[Hora Num],Metricas_Hora[[#This Row],[FRANJA HORARIA]],DATASET_LIMPIO[Tasa de Interacción]), "SIN DATOS")</f>
        <v>8.0858179667006536E-2</v>
      </c>
      <c r="Q45" s="85"/>
      <c r="R45" s="137"/>
    </row>
    <row r="46" spans="2:18" ht="30" customHeight="1" x14ac:dyDescent="0.3">
      <c r="B46" s="136"/>
      <c r="C46" s="82"/>
      <c r="D46" s="155">
        <v>45809</v>
      </c>
      <c r="E46" s="55">
        <f>COUNTIFS(
 DATASET_LIMPIO[Fecha], "&gt;=" &amp; DATE(YEAR(metricas_mensual[[#This Row],[Mes-Año ]]), MONTH(metricas_mensual[[#This Row],[Mes-Año ]]), 1),
 DATASET_LIMPIO[Fecha], "&lt;=" &amp; EOMONTH(metricas_mensual[[#This Row],[Mes-Año ]], 0)
)</f>
        <v>0</v>
      </c>
      <c r="F46" s="55" t="str">
        <f>IFERROR(
  AVERAGEIFS(
    DATASET_LIMPIO[Alcance],
    DATASET_LIMPIO[Fecha], "&gt;=" &amp; DATE(YEAR(metricas_mensual[[#This Row],[Mes-Año ]]), MONTH(metricas_mensual[[#This Row],[Mes-Año ]]), 1),
    DATASET_LIMPIO[Fecha], "&lt;=" &amp; EOMONTH(metricas_mensual[[#This Row],[Mes-Año ]], 0)
  ),
  "Sin datos"
)</f>
        <v>Sin datos</v>
      </c>
      <c r="G46" s="55" t="str">
        <f>IFERROR(
  AVERAGEIFS(
    DATASET_LIMPIO[Int. totales],
    DATASET_LIMPIO[Fecha], "&gt;=" &amp; DATE(YEAR(metricas_mensual[[#This Row],[Mes-Año ]]), MONTH(metricas_mensual[[#This Row],[Mes-Año ]]), 1),
    DATASET_LIMPIO[Fecha], "&lt;=" &amp; EOMONTH(metricas_mensual[[#This Row],[Mes-Año ]], 0)
  ),
  "Sin datos"
)</f>
        <v>Sin datos</v>
      </c>
      <c r="H46" s="33" t="str">
        <f>IFERROR(
  AVERAGEIFS(
    DATASET_LIMPIO[Tasa de Interacción],
    DATASET_LIMPIO[Fecha], "&gt;=" &amp; DATE(YEAR(metricas_mensual[[#This Row],[Mes-Año ]]), MONTH(metricas_mensual[[#This Row],[Mes-Año ]]), 1),
    DATASET_LIMPIO[Fecha], "&lt;=" &amp; EOMONTH(metricas_mensual[[#This Row],[Mes-Año ]], 0)
  ),
  "Sin datos"
)</f>
        <v>Sin datos</v>
      </c>
      <c r="I46" s="55">
        <f>IFERROR(
  SUMIFS(
    DATASET_LIMPIO[Seguimientos],
    DATASET_LIMPIO[Fecha], "&gt;=" &amp; DATE(YEAR(metricas_mensual[[#This Row],[Mes-Año ]]), MONTH(metricas_mensual[[#This Row],[Mes-Año ]]), 1),
    DATASET_LIMPIO[Fecha], "&lt;=" &amp; EOMONTH(metricas_mensual[[#This Row],[Mes-Año ]], 0)
  ),
  "Sin datos"
)</f>
        <v>0</v>
      </c>
      <c r="K46" s="82"/>
      <c r="L46" s="109">
        <v>23</v>
      </c>
      <c r="M46" s="110">
        <f>COUNTIF(DATASET_LIMPIO[Hora Num], Metricas_Hora[[#This Row],[FRANJA HORARIA]])</f>
        <v>0</v>
      </c>
      <c r="N46" s="110" t="str">
        <f>IFERROR(AVERAGEIF(DATASET_LIMPIO[Hora Num],Metricas_Hora[[#This Row],[FRANJA HORARIA]],DATASET_LIMPIO[Alcance]), "SIN DATOS")</f>
        <v>SIN DATOS</v>
      </c>
      <c r="O46" s="110" t="str">
        <f>IFERROR(AVERAGEIF(DATASET_LIMPIO[Hora Num],Metricas_Hora[[#This Row],[FRANJA HORARIA]],DATASET_LIMPIO[Int. totales]), "SIN DATOS")</f>
        <v>SIN DATOS</v>
      </c>
      <c r="P46" s="34" t="str">
        <f>IFERROR(AVERAGEIF(DATASET_LIMPIO[Hora Num],Metricas_Hora[[#This Row],[FRANJA HORARIA]],DATASET_LIMPIO[Tasa de Interacción]), "SIN DATOS")</f>
        <v>SIN DATOS</v>
      </c>
      <c r="Q46" s="85"/>
      <c r="R46" s="137"/>
    </row>
    <row r="47" spans="2:18" ht="30" customHeight="1" x14ac:dyDescent="0.3">
      <c r="B47" s="136"/>
      <c r="C47" s="82"/>
      <c r="D47" s="155">
        <v>45839</v>
      </c>
      <c r="E47" s="55">
        <f>COUNTIFS(
 DATASET_LIMPIO[Fecha], "&gt;=" &amp; DATE(YEAR(metricas_mensual[[#This Row],[Mes-Año ]]), MONTH(metricas_mensual[[#This Row],[Mes-Año ]]), 1),
 DATASET_LIMPIO[Fecha], "&lt;=" &amp; EOMONTH(metricas_mensual[[#This Row],[Mes-Año ]], 0)
)</f>
        <v>0</v>
      </c>
      <c r="F47" s="55" t="str">
        <f>IFERROR(
  AVERAGEIFS(
    DATASET_LIMPIO[Alcance],
    DATASET_LIMPIO[Fecha], "&gt;=" &amp; DATE(YEAR(metricas_mensual[[#This Row],[Mes-Año ]]), MONTH(metricas_mensual[[#This Row],[Mes-Año ]]), 1),
    DATASET_LIMPIO[Fecha], "&lt;=" &amp; EOMONTH(metricas_mensual[[#This Row],[Mes-Año ]], 0)
  ),
  "Sin datos"
)</f>
        <v>Sin datos</v>
      </c>
      <c r="G47" s="55" t="str">
        <f>IFERROR(
  AVERAGEIFS(
    DATASET_LIMPIO[Int. totales],
    DATASET_LIMPIO[Fecha], "&gt;=" &amp; DATE(YEAR(metricas_mensual[[#This Row],[Mes-Año ]]), MONTH(metricas_mensual[[#This Row],[Mes-Año ]]), 1),
    DATASET_LIMPIO[Fecha], "&lt;=" &amp; EOMONTH(metricas_mensual[[#This Row],[Mes-Año ]], 0)
  ),
  "Sin datos"
)</f>
        <v>Sin datos</v>
      </c>
      <c r="H47" s="33" t="str">
        <f>IFERROR(
  AVERAGEIFS(
    DATASET_LIMPIO[Tasa de Interacción],
    DATASET_LIMPIO[Fecha], "&gt;=" &amp; DATE(YEAR(metricas_mensual[[#This Row],[Mes-Año ]]), MONTH(metricas_mensual[[#This Row],[Mes-Año ]]), 1),
    DATASET_LIMPIO[Fecha], "&lt;=" &amp; EOMONTH(metricas_mensual[[#This Row],[Mes-Año ]], 0)
  ),
  "Sin datos"
)</f>
        <v>Sin datos</v>
      </c>
      <c r="I47" s="55">
        <f>IFERROR(
  SUMIFS(
    DATASET_LIMPIO[Seguimientos],
    DATASET_LIMPIO[Fecha], "&gt;=" &amp; DATE(YEAR(metricas_mensual[[#This Row],[Mes-Año ]]), MONTH(metricas_mensual[[#This Row],[Mes-Año ]]), 1),
    DATASET_LIMPIO[Fecha], "&lt;=" &amp; EOMONTH(metricas_mensual[[#This Row],[Mes-Año ]], 0)
  ),
  "Sin datos"
)</f>
        <v>0</v>
      </c>
      <c r="K47" s="82"/>
      <c r="Q47" s="85"/>
      <c r="R47" s="137"/>
    </row>
    <row r="48" spans="2:18" ht="30" customHeight="1" thickBot="1" x14ac:dyDescent="0.35">
      <c r="B48" s="136"/>
      <c r="C48" s="82"/>
      <c r="D48" s="155">
        <v>45870</v>
      </c>
      <c r="E48" s="55">
        <f>COUNTIFS(
 DATASET_LIMPIO[Fecha], "&gt;=" &amp; DATE(YEAR(metricas_mensual[[#This Row],[Mes-Año ]]), MONTH(metricas_mensual[[#This Row],[Mes-Año ]]), 1),
 DATASET_LIMPIO[Fecha], "&lt;=" &amp; EOMONTH(metricas_mensual[[#This Row],[Mes-Año ]], 0)
)</f>
        <v>0</v>
      </c>
      <c r="F48" s="55" t="str">
        <f>IFERROR(
  AVERAGEIFS(
    DATASET_LIMPIO[Alcance],
    DATASET_LIMPIO[Fecha], "&gt;=" &amp; DATE(YEAR(metricas_mensual[[#This Row],[Mes-Año ]]), MONTH(metricas_mensual[[#This Row],[Mes-Año ]]), 1),
    DATASET_LIMPIO[Fecha], "&lt;=" &amp; EOMONTH(metricas_mensual[[#This Row],[Mes-Año ]], 0)
  ),
  "Sin datos"
)</f>
        <v>Sin datos</v>
      </c>
      <c r="G48" s="55" t="str">
        <f>IFERROR(
  AVERAGEIFS(
    DATASET_LIMPIO[Int. totales],
    DATASET_LIMPIO[Fecha], "&gt;=" &amp; DATE(YEAR(metricas_mensual[[#This Row],[Mes-Año ]]), MONTH(metricas_mensual[[#This Row],[Mes-Año ]]), 1),
    DATASET_LIMPIO[Fecha], "&lt;=" &amp; EOMONTH(metricas_mensual[[#This Row],[Mes-Año ]], 0)
  ),
  "Sin datos"
)</f>
        <v>Sin datos</v>
      </c>
      <c r="H48" s="33" t="str">
        <f>IFERROR(
  AVERAGEIFS(
    DATASET_LIMPIO[Tasa de Interacción],
    DATASET_LIMPIO[Fecha], "&gt;=" &amp; DATE(YEAR(metricas_mensual[[#This Row],[Mes-Año ]]), MONTH(metricas_mensual[[#This Row],[Mes-Año ]]), 1),
    DATASET_LIMPIO[Fecha], "&lt;=" &amp; EOMONTH(metricas_mensual[[#This Row],[Mes-Año ]], 0)
  ),
  "Sin datos"
)</f>
        <v>Sin datos</v>
      </c>
      <c r="I48" s="55">
        <f>IFERROR(
  SUMIFS(
    DATASET_LIMPIO[Seguimientos],
    DATASET_LIMPIO[Fecha], "&gt;=" &amp; DATE(YEAR(metricas_mensual[[#This Row],[Mes-Año ]]), MONTH(metricas_mensual[[#This Row],[Mes-Año ]]), 1),
    DATASET_LIMPIO[Fecha], "&lt;=" &amp; EOMONTH(metricas_mensual[[#This Row],[Mes-Año ]], 0)
  ),
  "Sin datos"
)</f>
        <v>0</v>
      </c>
      <c r="K48" s="82"/>
      <c r="Q48" s="85"/>
      <c r="R48" s="137"/>
    </row>
    <row r="49" spans="2:18" ht="30" customHeight="1" thickBot="1" x14ac:dyDescent="0.35">
      <c r="B49" s="136"/>
      <c r="C49" s="82"/>
      <c r="D49" s="155">
        <v>45901</v>
      </c>
      <c r="E49" s="55">
        <f>COUNTIFS(
 DATASET_LIMPIO[Fecha], "&gt;=" &amp; DATE(YEAR(metricas_mensual[[#This Row],[Mes-Año ]]), MONTH(metricas_mensual[[#This Row],[Mes-Año ]]), 1),
 DATASET_LIMPIO[Fecha], "&lt;=" &amp; EOMONTH(metricas_mensual[[#This Row],[Mes-Año ]], 0)
)</f>
        <v>0</v>
      </c>
      <c r="F49" s="55" t="str">
        <f>IFERROR(
  AVERAGEIFS(
    DATASET_LIMPIO[Alcance],
    DATASET_LIMPIO[Fecha], "&gt;=" &amp; DATE(YEAR(metricas_mensual[[#This Row],[Mes-Año ]]), MONTH(metricas_mensual[[#This Row],[Mes-Año ]]), 1),
    DATASET_LIMPIO[Fecha], "&lt;=" &amp; EOMONTH(metricas_mensual[[#This Row],[Mes-Año ]], 0)
  ),
  "Sin datos"
)</f>
        <v>Sin datos</v>
      </c>
      <c r="G49" s="55" t="str">
        <f>IFERROR(
  AVERAGEIFS(
    DATASET_LIMPIO[Int. totales],
    DATASET_LIMPIO[Fecha], "&gt;=" &amp; DATE(YEAR(metricas_mensual[[#This Row],[Mes-Año ]]), MONTH(metricas_mensual[[#This Row],[Mes-Año ]]), 1),
    DATASET_LIMPIO[Fecha], "&lt;=" &amp; EOMONTH(metricas_mensual[[#This Row],[Mes-Año ]], 0)
  ),
  "Sin datos"
)</f>
        <v>Sin datos</v>
      </c>
      <c r="H49" s="33" t="str">
        <f>IFERROR(
  AVERAGEIFS(
    DATASET_LIMPIO[Tasa de Interacción],
    DATASET_LIMPIO[Fecha], "&gt;=" &amp; DATE(YEAR(metricas_mensual[[#This Row],[Mes-Año ]]), MONTH(metricas_mensual[[#This Row],[Mes-Año ]]), 1),
    DATASET_LIMPIO[Fecha], "&lt;=" &amp; EOMONTH(metricas_mensual[[#This Row],[Mes-Año ]], 0)
  ),
  "Sin datos"
)</f>
        <v>Sin datos</v>
      </c>
      <c r="I49" s="55">
        <f>IFERROR(
  SUMIFS(
    DATASET_LIMPIO[Seguimientos],
    DATASET_LIMPIO[Fecha], "&gt;=" &amp; DATE(YEAR(metricas_mensual[[#This Row],[Mes-Año ]]), MONTH(metricas_mensual[[#This Row],[Mes-Año ]]), 1),
    DATASET_LIMPIO[Fecha], "&lt;=" &amp; EOMONTH(metricas_mensual[[#This Row],[Mes-Año ]], 0)
  ),
  "Sin datos"
)</f>
        <v>0</v>
      </c>
      <c r="K49" s="196" t="s">
        <v>2585</v>
      </c>
      <c r="L49" s="197"/>
      <c r="M49" s="197"/>
      <c r="N49" s="197"/>
      <c r="O49" s="197"/>
      <c r="P49" s="197"/>
      <c r="Q49" s="198"/>
      <c r="R49" s="137"/>
    </row>
    <row r="50" spans="2:18" ht="30" customHeight="1" x14ac:dyDescent="0.3">
      <c r="B50" s="136"/>
      <c r="C50" s="82"/>
      <c r="D50" s="155">
        <v>45931</v>
      </c>
      <c r="E50" s="55">
        <f>COUNTIFS(
 DATASET_LIMPIO[Fecha], "&gt;=" &amp; DATE(YEAR(metricas_mensual[[#This Row],[Mes-Año ]]), MONTH(metricas_mensual[[#This Row],[Mes-Año ]]), 1),
 DATASET_LIMPIO[Fecha], "&lt;=" &amp; EOMONTH(metricas_mensual[[#This Row],[Mes-Año ]], 0)
)</f>
        <v>0</v>
      </c>
      <c r="F50" s="55" t="str">
        <f>IFERROR(
  AVERAGEIFS(
    DATASET_LIMPIO[Alcance],
    DATASET_LIMPIO[Fecha], "&gt;=" &amp; DATE(YEAR(metricas_mensual[[#This Row],[Mes-Año ]]), MONTH(metricas_mensual[[#This Row],[Mes-Año ]]), 1),
    DATASET_LIMPIO[Fecha], "&lt;=" &amp; EOMONTH(metricas_mensual[[#This Row],[Mes-Año ]], 0)
  ),
  "Sin datos"
)</f>
        <v>Sin datos</v>
      </c>
      <c r="G50" s="55" t="str">
        <f>IFERROR(
  AVERAGEIFS(
    DATASET_LIMPIO[Int. totales],
    DATASET_LIMPIO[Fecha], "&gt;=" &amp; DATE(YEAR(metricas_mensual[[#This Row],[Mes-Año ]]), MONTH(metricas_mensual[[#This Row],[Mes-Año ]]), 1),
    DATASET_LIMPIO[Fecha], "&lt;=" &amp; EOMONTH(metricas_mensual[[#This Row],[Mes-Año ]], 0)
  ),
  "Sin datos"
)</f>
        <v>Sin datos</v>
      </c>
      <c r="H50" s="33" t="str">
        <f>IFERROR(
  AVERAGEIFS(
    DATASET_LIMPIO[Tasa de Interacción],
    DATASET_LIMPIO[Fecha], "&gt;=" &amp; DATE(YEAR(metricas_mensual[[#This Row],[Mes-Año ]]), MONTH(metricas_mensual[[#This Row],[Mes-Año ]]), 1),
    DATASET_LIMPIO[Fecha], "&lt;=" &amp; EOMONTH(metricas_mensual[[#This Row],[Mes-Año ]], 0)
  ),
  "Sin datos"
)</f>
        <v>Sin datos</v>
      </c>
      <c r="I50" s="55">
        <f>IFERROR(
  SUMIFS(
    DATASET_LIMPIO[Seguimientos],
    DATASET_LIMPIO[Fecha], "&gt;=" &amp; DATE(YEAR(metricas_mensual[[#This Row],[Mes-Año ]]), MONTH(metricas_mensual[[#This Row],[Mes-Año ]]), 1),
    DATASET_LIMPIO[Fecha], "&lt;=" &amp; EOMONTH(metricas_mensual[[#This Row],[Mes-Año ]], 0)
  ),
  "Sin datos"
)</f>
        <v>0</v>
      </c>
      <c r="K50" s="82"/>
      <c r="L50" s="108"/>
      <c r="M50" s="108"/>
      <c r="N50" s="108"/>
      <c r="O50" s="108"/>
      <c r="Q50" s="85"/>
      <c r="R50" s="137"/>
    </row>
    <row r="51" spans="2:18" ht="30" customHeight="1" x14ac:dyDescent="0.3">
      <c r="B51" s="136"/>
      <c r="C51" s="82"/>
      <c r="D51" s="155">
        <v>45962</v>
      </c>
      <c r="E51" s="55">
        <f>COUNTIFS(
 DATASET_LIMPIO[Fecha], "&gt;=" &amp; DATE(YEAR(metricas_mensual[[#This Row],[Mes-Año ]]), MONTH(metricas_mensual[[#This Row],[Mes-Año ]]), 1),
 DATASET_LIMPIO[Fecha], "&lt;=" &amp; EOMONTH(metricas_mensual[[#This Row],[Mes-Año ]], 0)
)</f>
        <v>0</v>
      </c>
      <c r="F51" s="55" t="str">
        <f>IFERROR(
  AVERAGEIFS(
    DATASET_LIMPIO[Alcance],
    DATASET_LIMPIO[Fecha], "&gt;=" &amp; DATE(YEAR(metricas_mensual[[#This Row],[Mes-Año ]]), MONTH(metricas_mensual[[#This Row],[Mes-Año ]]), 1),
    DATASET_LIMPIO[Fecha], "&lt;=" &amp; EOMONTH(metricas_mensual[[#This Row],[Mes-Año ]], 0)
  ),
  "Sin datos"
)</f>
        <v>Sin datos</v>
      </c>
      <c r="G51" s="55" t="str">
        <f>IFERROR(
  AVERAGEIFS(
    DATASET_LIMPIO[Int. totales],
    DATASET_LIMPIO[Fecha], "&gt;=" &amp; DATE(YEAR(metricas_mensual[[#This Row],[Mes-Año ]]), MONTH(metricas_mensual[[#This Row],[Mes-Año ]]), 1),
    DATASET_LIMPIO[Fecha], "&lt;=" &amp; EOMONTH(metricas_mensual[[#This Row],[Mes-Año ]], 0)
  ),
  "Sin datos"
)</f>
        <v>Sin datos</v>
      </c>
      <c r="H51" s="153" t="str">
        <f>IFERROR(
  AVERAGEIFS(
    DATASET_LIMPIO[Tasa de Interacción],
    DATASET_LIMPIO[Fecha], "&gt;=" &amp; DATE(YEAR(metricas_mensual[[#This Row],[Mes-Año ]]), MONTH(metricas_mensual[[#This Row],[Mes-Año ]]), 1),
    DATASET_LIMPIO[Fecha], "&lt;=" &amp; EOMONTH(metricas_mensual[[#This Row],[Mes-Año ]], 0)
  ),
  "Sin datos"
)</f>
        <v>Sin datos</v>
      </c>
      <c r="I51" s="55">
        <f>IFERROR(
  SUMIFS(
    DATASET_LIMPIO[Seguimientos],
    DATASET_LIMPIO[Fecha], "&gt;=" &amp; DATE(YEAR(metricas_mensual[[#This Row],[Mes-Año ]]), MONTH(metricas_mensual[[#This Row],[Mes-Año ]]), 1),
    DATASET_LIMPIO[Fecha], "&lt;=" &amp; EOMONTH(metricas_mensual[[#This Row],[Mes-Año ]], 0)
  ),
  "Sin datos"
)</f>
        <v>0</v>
      </c>
      <c r="K51" s="82"/>
      <c r="L51" s="195" t="s">
        <v>2617</v>
      </c>
      <c r="M51" s="195"/>
      <c r="N51" s="195"/>
      <c r="O51" s="195"/>
      <c r="P51" s="55" t="str">
        <f>INDEX(Metricas_Dia[DÍA], MATCH(MAX(Metricas_Dia[CANTIDAD]), Metricas_Dia[CANTIDAD], 0))</f>
        <v>Miércoles</v>
      </c>
      <c r="Q51" s="85"/>
      <c r="R51" s="137"/>
    </row>
    <row r="52" spans="2:18" ht="30" customHeight="1" x14ac:dyDescent="0.3">
      <c r="B52" s="136"/>
      <c r="C52" s="82"/>
      <c r="D52" s="155">
        <v>45992</v>
      </c>
      <c r="E52" s="55">
        <f>COUNTIFS(
 DATASET_LIMPIO[Fecha], "&gt;=" &amp; DATE(YEAR(metricas_mensual[[#This Row],[Mes-Año ]]), MONTH(metricas_mensual[[#This Row],[Mes-Año ]]), 1),
 DATASET_LIMPIO[Fecha], "&lt;=" &amp; EOMONTH(metricas_mensual[[#This Row],[Mes-Año ]], 0)
)</f>
        <v>0</v>
      </c>
      <c r="F52" s="55" t="str">
        <f>IFERROR(
  AVERAGEIFS(
    DATASET_LIMPIO[Alcance],
    DATASET_LIMPIO[Fecha], "&gt;=" &amp; DATE(YEAR(metricas_mensual[[#This Row],[Mes-Año ]]), MONTH(metricas_mensual[[#This Row],[Mes-Año ]]), 1),
    DATASET_LIMPIO[Fecha], "&lt;=" &amp; EOMONTH(metricas_mensual[[#This Row],[Mes-Año ]], 0)
  ),
  "Sin datos"
)</f>
        <v>Sin datos</v>
      </c>
      <c r="G52" s="55" t="str">
        <f>IFERROR(
  AVERAGEIFS(
    DATASET_LIMPIO[Int. totales],
    DATASET_LIMPIO[Fecha], "&gt;=" &amp; DATE(YEAR(metricas_mensual[[#This Row],[Mes-Año ]]), MONTH(metricas_mensual[[#This Row],[Mes-Año ]]), 1),
    DATASET_LIMPIO[Fecha], "&lt;=" &amp; EOMONTH(metricas_mensual[[#This Row],[Mes-Año ]], 0)
  ),
  "Sin datos"
)</f>
        <v>Sin datos</v>
      </c>
      <c r="H52" s="153" t="str">
        <f>IFERROR(
  AVERAGEIFS(
    DATASET_LIMPIO[Tasa de Interacción],
    DATASET_LIMPIO[Fecha], "&gt;=" &amp; DATE(YEAR(metricas_mensual[[#This Row],[Mes-Año ]]), MONTH(metricas_mensual[[#This Row],[Mes-Año ]]), 1),
    DATASET_LIMPIO[Fecha], "&lt;=" &amp; EOMONTH(metricas_mensual[[#This Row],[Mes-Año ]], 0)
  ),
  "Sin datos"
)</f>
        <v>Sin datos</v>
      </c>
      <c r="I52" s="55">
        <f>IFERROR(
  SUMIFS(
    DATASET_LIMPIO[Seguimientos],
    DATASET_LIMPIO[Fecha], "&gt;=" &amp; DATE(YEAR(metricas_mensual[[#This Row],[Mes-Año ]]), MONTH(metricas_mensual[[#This Row],[Mes-Año ]]), 1),
    DATASET_LIMPIO[Fecha], "&lt;=" &amp; EOMONTH(metricas_mensual[[#This Row],[Mes-Año ]], 0)
  ),
  "Sin datos"
)</f>
        <v>0</v>
      </c>
      <c r="K52" s="82"/>
      <c r="L52" s="195" t="s">
        <v>2618</v>
      </c>
      <c r="M52" s="195"/>
      <c r="N52" s="195"/>
      <c r="O52" s="195"/>
      <c r="P52" s="55" t="str">
        <f>INDEX(Metricas_Dia[DÍA], MATCH(MAX(Metricas_Dia[PROMEDIO VISUALIZA.]), Metricas_Dia[PROMEDIO VISUALIZA.], 0))</f>
        <v>Lunes</v>
      </c>
      <c r="Q52" s="85"/>
      <c r="R52" s="137"/>
    </row>
    <row r="53" spans="2:18" ht="30" customHeight="1" x14ac:dyDescent="0.3">
      <c r="B53" s="136"/>
      <c r="C53" s="82"/>
      <c r="D53" s="155">
        <v>46023</v>
      </c>
      <c r="E53" s="55">
        <f>COUNTIFS(
 DATASET_LIMPIO[Fecha], "&gt;=" &amp; DATE(YEAR(metricas_mensual[[#This Row],[Mes-Año ]]), MONTH(metricas_mensual[[#This Row],[Mes-Año ]]), 1),
 DATASET_LIMPIO[Fecha], "&lt;=" &amp; EOMONTH(metricas_mensual[[#This Row],[Mes-Año ]], 0)
)</f>
        <v>0</v>
      </c>
      <c r="F53" s="55" t="str">
        <f>IFERROR(
  AVERAGEIFS(
    DATASET_LIMPIO[Alcance],
    DATASET_LIMPIO[Fecha], "&gt;=" &amp; DATE(YEAR(metricas_mensual[[#This Row],[Mes-Año ]]), MONTH(metricas_mensual[[#This Row],[Mes-Año ]]), 1),
    DATASET_LIMPIO[Fecha], "&lt;=" &amp; EOMONTH(metricas_mensual[[#This Row],[Mes-Año ]], 0)
  ),
  "Sin datos"
)</f>
        <v>Sin datos</v>
      </c>
      <c r="G53" s="55" t="str">
        <f>IFERROR(
  AVERAGEIFS(
    DATASET_LIMPIO[Int. totales],
    DATASET_LIMPIO[Fecha], "&gt;=" &amp; DATE(YEAR(metricas_mensual[[#This Row],[Mes-Año ]]), MONTH(metricas_mensual[[#This Row],[Mes-Año ]]), 1),
    DATASET_LIMPIO[Fecha], "&lt;=" &amp; EOMONTH(metricas_mensual[[#This Row],[Mes-Año ]], 0)
  ),
  "Sin datos"
)</f>
        <v>Sin datos</v>
      </c>
      <c r="H53" s="153" t="str">
        <f>IFERROR(
  AVERAGEIFS(
    DATASET_LIMPIO[Tasa de Interacción],
    DATASET_LIMPIO[Fecha], "&gt;=" &amp; DATE(YEAR(metricas_mensual[[#This Row],[Mes-Año ]]), MONTH(metricas_mensual[[#This Row],[Mes-Año ]]), 1),
    DATASET_LIMPIO[Fecha], "&lt;=" &amp; EOMONTH(metricas_mensual[[#This Row],[Mes-Año ]], 0)
  ),
  "Sin datos"
)</f>
        <v>Sin datos</v>
      </c>
      <c r="I53" s="55">
        <f>IFERROR(
  SUMIFS(
    DATASET_LIMPIO[Seguimientos],
    DATASET_LIMPIO[Fecha], "&gt;=" &amp; DATE(YEAR(metricas_mensual[[#This Row],[Mes-Año ]]), MONTH(metricas_mensual[[#This Row],[Mes-Año ]]), 1),
    DATASET_LIMPIO[Fecha], "&lt;=" &amp; EOMONTH(metricas_mensual[[#This Row],[Mes-Año ]], 0)
  ),
  "Sin datos"
)</f>
        <v>0</v>
      </c>
      <c r="K53" s="82"/>
      <c r="L53" s="195" t="s">
        <v>2619</v>
      </c>
      <c r="M53" s="195"/>
      <c r="N53" s="195"/>
      <c r="O53" s="195"/>
      <c r="P53" s="55" t="str">
        <f>INDEX(Metricas_Dia[DÍA], MATCH(MAX(Metricas_Dia[PROMEDIO ALCANCE]), Metricas_Dia[PROMEDIO ALCANCE], 0))</f>
        <v>Lunes</v>
      </c>
      <c r="Q53" s="85"/>
      <c r="R53" s="137"/>
    </row>
    <row r="54" spans="2:18" ht="30" customHeight="1" x14ac:dyDescent="0.3">
      <c r="B54" s="136"/>
      <c r="C54" s="82"/>
      <c r="D54" s="155">
        <v>46054</v>
      </c>
      <c r="E54" s="55">
        <f>COUNTIFS(
 DATASET_LIMPIO[Fecha], "&gt;=" &amp; DATE(YEAR(metricas_mensual[[#This Row],[Mes-Año ]]), MONTH(metricas_mensual[[#This Row],[Mes-Año ]]), 1),
 DATASET_LIMPIO[Fecha], "&lt;=" &amp; EOMONTH(metricas_mensual[[#This Row],[Mes-Año ]], 0)
)</f>
        <v>0</v>
      </c>
      <c r="F54" s="55" t="str">
        <f>IFERROR(
  AVERAGEIFS(
    DATASET_LIMPIO[Alcance],
    DATASET_LIMPIO[Fecha], "&gt;=" &amp; DATE(YEAR(metricas_mensual[[#This Row],[Mes-Año ]]), MONTH(metricas_mensual[[#This Row],[Mes-Año ]]), 1),
    DATASET_LIMPIO[Fecha], "&lt;=" &amp; EOMONTH(metricas_mensual[[#This Row],[Mes-Año ]], 0)
  ),
  "Sin datos"
)</f>
        <v>Sin datos</v>
      </c>
      <c r="G54" s="55" t="str">
        <f>IFERROR(
  AVERAGEIFS(
    DATASET_LIMPIO[Int. totales],
    DATASET_LIMPIO[Fecha], "&gt;=" &amp; DATE(YEAR(metricas_mensual[[#This Row],[Mes-Año ]]), MONTH(metricas_mensual[[#This Row],[Mes-Año ]]), 1),
    DATASET_LIMPIO[Fecha], "&lt;=" &amp; EOMONTH(metricas_mensual[[#This Row],[Mes-Año ]], 0)
  ),
  "Sin datos"
)</f>
        <v>Sin datos</v>
      </c>
      <c r="H54" s="153" t="str">
        <f>IFERROR(
  AVERAGEIFS(
    DATASET_LIMPIO[Tasa de Interacción],
    DATASET_LIMPIO[Fecha], "&gt;=" &amp; DATE(YEAR(metricas_mensual[[#This Row],[Mes-Año ]]), MONTH(metricas_mensual[[#This Row],[Mes-Año ]]), 1),
    DATASET_LIMPIO[Fecha], "&lt;=" &amp; EOMONTH(metricas_mensual[[#This Row],[Mes-Año ]], 0)
  ),
  "Sin datos"
)</f>
        <v>Sin datos</v>
      </c>
      <c r="I54" s="55">
        <f>IFERROR(
  SUMIFS(
    DATASET_LIMPIO[Seguimientos],
    DATASET_LIMPIO[Fecha], "&gt;=" &amp; DATE(YEAR(metricas_mensual[[#This Row],[Mes-Año ]]), MONTH(metricas_mensual[[#This Row],[Mes-Año ]]), 1),
    DATASET_LIMPIO[Fecha], "&lt;=" &amp; EOMONTH(metricas_mensual[[#This Row],[Mes-Año ]], 0)
  ),
  "Sin datos"
)</f>
        <v>0</v>
      </c>
      <c r="K54" s="82"/>
      <c r="L54" s="195" t="s">
        <v>2620</v>
      </c>
      <c r="M54" s="195"/>
      <c r="N54" s="195"/>
      <c r="O54" s="195"/>
      <c r="P54" s="55" t="str">
        <f>INDEX(Metricas_Dia[DÍA], MATCH(MAX(Metricas_Dia[PROMEDIO INTERAC. ]), Metricas_Dia[PROMEDIO INTERAC. ], 0))</f>
        <v>Lunes</v>
      </c>
      <c r="Q54" s="85"/>
      <c r="R54" s="137"/>
    </row>
    <row r="55" spans="2:18" ht="30" customHeight="1" x14ac:dyDescent="0.3">
      <c r="B55" s="136"/>
      <c r="C55" s="82"/>
      <c r="D55" s="155">
        <v>46082</v>
      </c>
      <c r="E55" s="55">
        <f>COUNTIFS(
 DATASET_LIMPIO[Fecha], "&gt;=" &amp; DATE(YEAR(metricas_mensual[[#This Row],[Mes-Año ]]), MONTH(metricas_mensual[[#This Row],[Mes-Año ]]), 1),
 DATASET_LIMPIO[Fecha], "&lt;=" &amp; EOMONTH(metricas_mensual[[#This Row],[Mes-Año ]], 0)
)</f>
        <v>0</v>
      </c>
      <c r="F55" s="55" t="str">
        <f>IFERROR(
  AVERAGEIFS(
    DATASET_LIMPIO[Alcance],
    DATASET_LIMPIO[Fecha], "&gt;=" &amp; DATE(YEAR(metricas_mensual[[#This Row],[Mes-Año ]]), MONTH(metricas_mensual[[#This Row],[Mes-Año ]]), 1),
    DATASET_LIMPIO[Fecha], "&lt;=" &amp; EOMONTH(metricas_mensual[[#This Row],[Mes-Año ]], 0)
  ),
  "Sin datos"
)</f>
        <v>Sin datos</v>
      </c>
      <c r="G55" s="55" t="str">
        <f>IFERROR(
  AVERAGEIFS(
    DATASET_LIMPIO[Int. totales],
    DATASET_LIMPIO[Fecha], "&gt;=" &amp; DATE(YEAR(metricas_mensual[[#This Row],[Mes-Año ]]), MONTH(metricas_mensual[[#This Row],[Mes-Año ]]), 1),
    DATASET_LIMPIO[Fecha], "&lt;=" &amp; EOMONTH(metricas_mensual[[#This Row],[Mes-Año ]], 0)
  ),
  "Sin datos"
)</f>
        <v>Sin datos</v>
      </c>
      <c r="H55" s="153" t="str">
        <f>IFERROR(
  AVERAGEIFS(
    DATASET_LIMPIO[Tasa de Interacción],
    DATASET_LIMPIO[Fecha], "&gt;=" &amp; DATE(YEAR(metricas_mensual[[#This Row],[Mes-Año ]]), MONTH(metricas_mensual[[#This Row],[Mes-Año ]]), 1),
    DATASET_LIMPIO[Fecha], "&lt;=" &amp; EOMONTH(metricas_mensual[[#This Row],[Mes-Año ]], 0)
  ),
  "Sin datos"
)</f>
        <v>Sin datos</v>
      </c>
      <c r="I55" s="55">
        <f>IFERROR(
  SUMIFS(
    DATASET_LIMPIO[Seguimientos],
    DATASET_LIMPIO[Fecha], "&gt;=" &amp; DATE(YEAR(metricas_mensual[[#This Row],[Mes-Año ]]), MONTH(metricas_mensual[[#This Row],[Mes-Año ]]), 1),
    DATASET_LIMPIO[Fecha], "&lt;=" &amp; EOMONTH(metricas_mensual[[#This Row],[Mes-Año ]], 0)
  ),
  "Sin datos"
)</f>
        <v>0</v>
      </c>
      <c r="K55" s="82"/>
      <c r="Q55" s="85"/>
      <c r="R55" s="137"/>
    </row>
    <row r="56" spans="2:18" ht="30" customHeight="1" x14ac:dyDescent="0.3">
      <c r="B56" s="136"/>
      <c r="C56" s="82"/>
      <c r="D56" s="155">
        <v>46113</v>
      </c>
      <c r="E56" s="55">
        <f>COUNTIFS(
 DATASET_LIMPIO[Fecha], "&gt;=" &amp; DATE(YEAR(metricas_mensual[[#This Row],[Mes-Año ]]), MONTH(metricas_mensual[[#This Row],[Mes-Año ]]), 1),
 DATASET_LIMPIO[Fecha], "&lt;=" &amp; EOMONTH(metricas_mensual[[#This Row],[Mes-Año ]], 0)
)</f>
        <v>0</v>
      </c>
      <c r="F56" s="55" t="str">
        <f>IFERROR(
  AVERAGEIFS(
    DATASET_LIMPIO[Alcance],
    DATASET_LIMPIO[Fecha], "&gt;=" &amp; DATE(YEAR(metricas_mensual[[#This Row],[Mes-Año ]]), MONTH(metricas_mensual[[#This Row],[Mes-Año ]]), 1),
    DATASET_LIMPIO[Fecha], "&lt;=" &amp; EOMONTH(metricas_mensual[[#This Row],[Mes-Año ]], 0)
  ),
  "Sin datos"
)</f>
        <v>Sin datos</v>
      </c>
      <c r="G56" s="55" t="str">
        <f>IFERROR(
  AVERAGEIFS(
    DATASET_LIMPIO[Int. totales],
    DATASET_LIMPIO[Fecha], "&gt;=" &amp; DATE(YEAR(metricas_mensual[[#This Row],[Mes-Año ]]), MONTH(metricas_mensual[[#This Row],[Mes-Año ]]), 1),
    DATASET_LIMPIO[Fecha], "&lt;=" &amp; EOMONTH(metricas_mensual[[#This Row],[Mes-Año ]], 0)
  ),
  "Sin datos"
)</f>
        <v>Sin datos</v>
      </c>
      <c r="H56" s="153" t="str">
        <f>IFERROR(
  AVERAGEIFS(
    DATASET_LIMPIO[Tasa de Interacción],
    DATASET_LIMPIO[Fecha], "&gt;=" &amp; DATE(YEAR(metricas_mensual[[#This Row],[Mes-Año ]]), MONTH(metricas_mensual[[#This Row],[Mes-Año ]]), 1),
    DATASET_LIMPIO[Fecha], "&lt;=" &amp; EOMONTH(metricas_mensual[[#This Row],[Mes-Año ]], 0)
  ),
  "Sin datos"
)</f>
        <v>Sin datos</v>
      </c>
      <c r="I56" s="55">
        <f>IFERROR(
  SUMIFS(
    DATASET_LIMPIO[Seguimientos],
    DATASET_LIMPIO[Fecha], "&gt;=" &amp; DATE(YEAR(metricas_mensual[[#This Row],[Mes-Año ]]), MONTH(metricas_mensual[[#This Row],[Mes-Año ]]), 1),
    DATASET_LIMPIO[Fecha], "&lt;=" &amp; EOMONTH(metricas_mensual[[#This Row],[Mes-Año ]], 0)
  ),
  "Sin datos"
)</f>
        <v>0</v>
      </c>
      <c r="K56" s="82"/>
      <c r="L56" s="52" t="s">
        <v>2659</v>
      </c>
      <c r="M56" s="52" t="s">
        <v>1950</v>
      </c>
      <c r="N56" s="52" t="s">
        <v>2660</v>
      </c>
      <c r="O56" s="52" t="s">
        <v>1951</v>
      </c>
      <c r="P56" s="52" t="s">
        <v>2661</v>
      </c>
      <c r="Q56" s="85"/>
      <c r="R56" s="137"/>
    </row>
    <row r="57" spans="2:18" ht="30" customHeight="1" x14ac:dyDescent="0.3">
      <c r="B57" s="136"/>
      <c r="C57" s="82"/>
      <c r="D57" s="155">
        <v>46143</v>
      </c>
      <c r="E57" s="55">
        <f>COUNTIFS(
 DATASET_LIMPIO[Fecha], "&gt;=" &amp; DATE(YEAR(metricas_mensual[[#This Row],[Mes-Año ]]), MONTH(metricas_mensual[[#This Row],[Mes-Año ]]), 1),
 DATASET_LIMPIO[Fecha], "&lt;=" &amp; EOMONTH(metricas_mensual[[#This Row],[Mes-Año ]], 0)
)</f>
        <v>0</v>
      </c>
      <c r="F57" s="55" t="str">
        <f>IFERROR(
  AVERAGEIFS(
    DATASET_LIMPIO[Alcance],
    DATASET_LIMPIO[Fecha], "&gt;=" &amp; DATE(YEAR(metricas_mensual[[#This Row],[Mes-Año ]]), MONTH(metricas_mensual[[#This Row],[Mes-Año ]]), 1),
    DATASET_LIMPIO[Fecha], "&lt;=" &amp; EOMONTH(metricas_mensual[[#This Row],[Mes-Año ]], 0)
  ),
  "Sin datos"
)</f>
        <v>Sin datos</v>
      </c>
      <c r="G57" s="55" t="str">
        <f>IFERROR(
  AVERAGEIFS(
    DATASET_LIMPIO[Int. totales],
    DATASET_LIMPIO[Fecha], "&gt;=" &amp; DATE(YEAR(metricas_mensual[[#This Row],[Mes-Año ]]), MONTH(metricas_mensual[[#This Row],[Mes-Año ]]), 1),
    DATASET_LIMPIO[Fecha], "&lt;=" &amp; EOMONTH(metricas_mensual[[#This Row],[Mes-Año ]], 0)
  ),
  "Sin datos"
)</f>
        <v>Sin datos</v>
      </c>
      <c r="H57" s="153" t="str">
        <f>IFERROR(
  AVERAGEIFS(
    DATASET_LIMPIO[Tasa de Interacción],
    DATASET_LIMPIO[Fecha], "&gt;=" &amp; DATE(YEAR(metricas_mensual[[#This Row],[Mes-Año ]]), MONTH(metricas_mensual[[#This Row],[Mes-Año ]]), 1),
    DATASET_LIMPIO[Fecha], "&lt;=" &amp; EOMONTH(metricas_mensual[[#This Row],[Mes-Año ]], 0)
  ),
  "Sin datos"
)</f>
        <v>Sin datos</v>
      </c>
      <c r="I57" s="55">
        <f>IFERROR(
  SUMIFS(
    DATASET_LIMPIO[Seguimientos],
    DATASET_LIMPIO[Fecha], "&gt;=" &amp; DATE(YEAR(metricas_mensual[[#This Row],[Mes-Año ]]), MONTH(metricas_mensual[[#This Row],[Mes-Año ]]), 1),
    DATASET_LIMPIO[Fecha], "&lt;=" &amp; EOMONTH(metricas_mensual[[#This Row],[Mes-Año ]], 0)
  ),
  "Sin datos"
)</f>
        <v>0</v>
      </c>
      <c r="K57" s="82"/>
      <c r="L57" s="55" t="s">
        <v>2576</v>
      </c>
      <c r="M57" s="55">
        <f>COUNTIF(DATASET_LIMPIO[Día], Metricas_Dia[[#This Row],[DÍA]])</f>
        <v>145</v>
      </c>
      <c r="N57" s="111">
        <f>AVERAGEIF(DATASET_LIMPIO[Día],Metricas_Dia[[#This Row],[DÍA]],DATASET_LIMPIO[Vistos])</f>
        <v>18070.234375</v>
      </c>
      <c r="O57" s="111">
        <f>AVERAGEIF(DATASET_LIMPIO[Día],Metricas_Dia[[#This Row],[DÍA]],DATASET_LIMPIO[Alcance])</f>
        <v>8623.3586206896543</v>
      </c>
      <c r="P57" s="111">
        <f>AVERAGEIF(DATASET_LIMPIO[Día],Metricas_Dia[[#This Row],[DÍA]],DATASET_LIMPIO[Int. totales])</f>
        <v>638.00689655172414</v>
      </c>
      <c r="Q57" s="58"/>
      <c r="R57" s="137"/>
    </row>
    <row r="58" spans="2:18" ht="30" customHeight="1" x14ac:dyDescent="0.3">
      <c r="B58" s="136"/>
      <c r="C58" s="82"/>
      <c r="D58" s="155">
        <v>46174</v>
      </c>
      <c r="E58" s="55">
        <f>COUNTIFS(
 DATASET_LIMPIO[Fecha], "&gt;=" &amp; DATE(YEAR(metricas_mensual[[#This Row],[Mes-Año ]]), MONTH(metricas_mensual[[#This Row],[Mes-Año ]]), 1),
 DATASET_LIMPIO[Fecha], "&lt;=" &amp; EOMONTH(metricas_mensual[[#This Row],[Mes-Año ]], 0)
)</f>
        <v>0</v>
      </c>
      <c r="F58" s="55" t="str">
        <f>IFERROR(
  AVERAGEIFS(
    DATASET_LIMPIO[Alcance],
    DATASET_LIMPIO[Fecha], "&gt;=" &amp; DATE(YEAR(metricas_mensual[[#This Row],[Mes-Año ]]), MONTH(metricas_mensual[[#This Row],[Mes-Año ]]), 1),
    DATASET_LIMPIO[Fecha], "&lt;=" &amp; EOMONTH(metricas_mensual[[#This Row],[Mes-Año ]], 0)
  ),
  "Sin datos"
)</f>
        <v>Sin datos</v>
      </c>
      <c r="G58" s="55" t="str">
        <f>IFERROR(
  AVERAGEIFS(
    DATASET_LIMPIO[Int. totales],
    DATASET_LIMPIO[Fecha], "&gt;=" &amp; DATE(YEAR(metricas_mensual[[#This Row],[Mes-Año ]]), MONTH(metricas_mensual[[#This Row],[Mes-Año ]]), 1),
    DATASET_LIMPIO[Fecha], "&lt;=" &amp; EOMONTH(metricas_mensual[[#This Row],[Mes-Año ]], 0)
  ),
  "Sin datos"
)</f>
        <v>Sin datos</v>
      </c>
      <c r="H58" s="153" t="str">
        <f>IFERROR(
  AVERAGEIFS(
    DATASET_LIMPIO[Tasa de Interacción],
    DATASET_LIMPIO[Fecha], "&gt;=" &amp; DATE(YEAR(metricas_mensual[[#This Row],[Mes-Año ]]), MONTH(metricas_mensual[[#This Row],[Mes-Año ]]), 1),
    DATASET_LIMPIO[Fecha], "&lt;=" &amp; EOMONTH(metricas_mensual[[#This Row],[Mes-Año ]], 0)
  ),
  "Sin datos"
)</f>
        <v>Sin datos</v>
      </c>
      <c r="I58" s="55">
        <f>IFERROR(
  SUMIFS(
    DATASET_LIMPIO[Seguimientos],
    DATASET_LIMPIO[Fecha], "&gt;=" &amp; DATE(YEAR(metricas_mensual[[#This Row],[Mes-Año ]]), MONTH(metricas_mensual[[#This Row],[Mes-Año ]]), 1),
    DATASET_LIMPIO[Fecha], "&lt;=" &amp; EOMONTH(metricas_mensual[[#This Row],[Mes-Año ]], 0)
  ),
  "Sin datos"
)</f>
        <v>0</v>
      </c>
      <c r="K58" s="82"/>
      <c r="L58" s="55" t="s">
        <v>2577</v>
      </c>
      <c r="M58" s="55">
        <f>COUNTIF(DATASET_LIMPIO[Día], Metricas_Dia[[#This Row],[DÍA]])</f>
        <v>156</v>
      </c>
      <c r="N58" s="111">
        <f>AVERAGEIF(DATASET_LIMPIO[Día],Metricas_Dia[[#This Row],[DÍA]],DATASET_LIMPIO[Vistos])</f>
        <v>10650.660714285714</v>
      </c>
      <c r="O58" s="111">
        <f>AVERAGEIF(DATASET_LIMPIO[Día],Metricas_Dia[[#This Row],[DÍA]],DATASET_LIMPIO[Alcance])</f>
        <v>5437.6538461538457</v>
      </c>
      <c r="P58" s="111">
        <f>AVERAGEIF(DATASET_LIMPIO[Día],Metricas_Dia[[#This Row],[DÍA]],DATASET_LIMPIO[Int. totales])</f>
        <v>434.79487179487177</v>
      </c>
      <c r="Q58" s="30"/>
      <c r="R58" s="137"/>
    </row>
    <row r="59" spans="2:18" ht="30" customHeight="1" x14ac:dyDescent="0.3">
      <c r="B59" s="136"/>
      <c r="C59" s="82"/>
      <c r="D59" s="155">
        <v>46204</v>
      </c>
      <c r="E59" s="55">
        <f>COUNTIFS(
 DATASET_LIMPIO[Fecha], "&gt;=" &amp; DATE(YEAR(metricas_mensual[[#This Row],[Mes-Año ]]), MONTH(metricas_mensual[[#This Row],[Mes-Año ]]), 1),
 DATASET_LIMPIO[Fecha], "&lt;=" &amp; EOMONTH(metricas_mensual[[#This Row],[Mes-Año ]], 0)
)</f>
        <v>0</v>
      </c>
      <c r="F59" s="55" t="str">
        <f>IFERROR(
  AVERAGEIFS(
    DATASET_LIMPIO[Alcance],
    DATASET_LIMPIO[Fecha], "&gt;=" &amp; DATE(YEAR(metricas_mensual[[#This Row],[Mes-Año ]]), MONTH(metricas_mensual[[#This Row],[Mes-Año ]]), 1),
    DATASET_LIMPIO[Fecha], "&lt;=" &amp; EOMONTH(metricas_mensual[[#This Row],[Mes-Año ]], 0)
  ),
  "Sin datos"
)</f>
        <v>Sin datos</v>
      </c>
      <c r="G59" s="55" t="str">
        <f>IFERROR(
  AVERAGEIFS(
    DATASET_LIMPIO[Int. totales],
    DATASET_LIMPIO[Fecha], "&gt;=" &amp; DATE(YEAR(metricas_mensual[[#This Row],[Mes-Año ]]), MONTH(metricas_mensual[[#This Row],[Mes-Año ]]), 1),
    DATASET_LIMPIO[Fecha], "&lt;=" &amp; EOMONTH(metricas_mensual[[#This Row],[Mes-Año ]], 0)
  ),
  "Sin datos"
)</f>
        <v>Sin datos</v>
      </c>
      <c r="H59" s="153" t="str">
        <f>IFERROR(
  AVERAGEIFS(
    DATASET_LIMPIO[Tasa de Interacción],
    DATASET_LIMPIO[Fecha], "&gt;=" &amp; DATE(YEAR(metricas_mensual[[#This Row],[Mes-Año ]]), MONTH(metricas_mensual[[#This Row],[Mes-Año ]]), 1),
    DATASET_LIMPIO[Fecha], "&lt;=" &amp; EOMONTH(metricas_mensual[[#This Row],[Mes-Año ]], 0)
  ),
  "Sin datos"
)</f>
        <v>Sin datos</v>
      </c>
      <c r="I59" s="55">
        <f>IFERROR(
  SUMIFS(
    DATASET_LIMPIO[Seguimientos],
    DATASET_LIMPIO[Fecha], "&gt;=" &amp; DATE(YEAR(metricas_mensual[[#This Row],[Mes-Año ]]), MONTH(metricas_mensual[[#This Row],[Mes-Año ]]), 1),
    DATASET_LIMPIO[Fecha], "&lt;=" &amp; EOMONTH(metricas_mensual[[#This Row],[Mes-Año ]], 0)
  ),
  "Sin datos"
)</f>
        <v>0</v>
      </c>
      <c r="K59" s="82"/>
      <c r="L59" s="55" t="s">
        <v>2578</v>
      </c>
      <c r="M59" s="55">
        <f>COUNTIF(DATASET_LIMPIO[Día], Metricas_Dia[[#This Row],[DÍA]])</f>
        <v>162</v>
      </c>
      <c r="N59" s="111">
        <f>AVERAGEIF(DATASET_LIMPIO[Día],Metricas_Dia[[#This Row],[DÍA]],DATASET_LIMPIO[Vistos])</f>
        <v>12376.442622950819</v>
      </c>
      <c r="O59" s="111">
        <f>AVERAGEIF(DATASET_LIMPIO[Día],Metricas_Dia[[#This Row],[DÍA]],DATASET_LIMPIO[Alcance])</f>
        <v>5640.9012345679012</v>
      </c>
      <c r="P59" s="111">
        <f>AVERAGEIF(DATASET_LIMPIO[Día],Metricas_Dia[[#This Row],[DÍA]],DATASET_LIMPIO[Int. totales])</f>
        <v>400.08641975308643</v>
      </c>
      <c r="Q59" s="30"/>
      <c r="R59" s="137"/>
    </row>
    <row r="60" spans="2:18" ht="30" customHeight="1" x14ac:dyDescent="0.3">
      <c r="B60" s="136"/>
      <c r="C60" s="82"/>
      <c r="D60" s="155">
        <v>46235</v>
      </c>
      <c r="E60" s="55">
        <f>COUNTIFS(
 DATASET_LIMPIO[Fecha], "&gt;=" &amp; DATE(YEAR(metricas_mensual[[#This Row],[Mes-Año ]]), MONTH(metricas_mensual[[#This Row],[Mes-Año ]]), 1),
 DATASET_LIMPIO[Fecha], "&lt;=" &amp; EOMONTH(metricas_mensual[[#This Row],[Mes-Año ]], 0)
)</f>
        <v>0</v>
      </c>
      <c r="F60" s="55" t="str">
        <f>IFERROR(
  AVERAGEIFS(
    DATASET_LIMPIO[Alcance],
    DATASET_LIMPIO[Fecha], "&gt;=" &amp; DATE(YEAR(metricas_mensual[[#This Row],[Mes-Año ]]), MONTH(metricas_mensual[[#This Row],[Mes-Año ]]), 1),
    DATASET_LIMPIO[Fecha], "&lt;=" &amp; EOMONTH(metricas_mensual[[#This Row],[Mes-Año ]], 0)
  ),
  "Sin datos"
)</f>
        <v>Sin datos</v>
      </c>
      <c r="G60" s="55" t="str">
        <f>IFERROR(
  AVERAGEIFS(
    DATASET_LIMPIO[Int. totales],
    DATASET_LIMPIO[Fecha], "&gt;=" &amp; DATE(YEAR(metricas_mensual[[#This Row],[Mes-Año ]]), MONTH(metricas_mensual[[#This Row],[Mes-Año ]]), 1),
    DATASET_LIMPIO[Fecha], "&lt;=" &amp; EOMONTH(metricas_mensual[[#This Row],[Mes-Año ]], 0)
  ),
  "Sin datos"
)</f>
        <v>Sin datos</v>
      </c>
      <c r="H60" s="153" t="str">
        <f>IFERROR(
  AVERAGEIFS(
    DATASET_LIMPIO[Tasa de Interacción],
    DATASET_LIMPIO[Fecha], "&gt;=" &amp; DATE(YEAR(metricas_mensual[[#This Row],[Mes-Año ]]), MONTH(metricas_mensual[[#This Row],[Mes-Año ]]), 1),
    DATASET_LIMPIO[Fecha], "&lt;=" &amp; EOMONTH(metricas_mensual[[#This Row],[Mes-Año ]], 0)
  ),
  "Sin datos"
)</f>
        <v>Sin datos</v>
      </c>
      <c r="I60" s="55">
        <f>IFERROR(
  SUMIFS(
    DATASET_LIMPIO[Seguimientos],
    DATASET_LIMPIO[Fecha], "&gt;=" &amp; DATE(YEAR(metricas_mensual[[#This Row],[Mes-Año ]]), MONTH(metricas_mensual[[#This Row],[Mes-Año ]]), 1),
    DATASET_LIMPIO[Fecha], "&lt;=" &amp; EOMONTH(metricas_mensual[[#This Row],[Mes-Año ]], 0)
  ),
  "Sin datos"
)</f>
        <v>0</v>
      </c>
      <c r="K60" s="82"/>
      <c r="L60" s="55" t="s">
        <v>2579</v>
      </c>
      <c r="M60" s="55">
        <f>COUNTIF(DATASET_LIMPIO[Día], Metricas_Dia[[#This Row],[DÍA]])</f>
        <v>142</v>
      </c>
      <c r="N60" s="111">
        <f>AVERAGEIF(DATASET_LIMPIO[Día],Metricas_Dia[[#This Row],[DÍA]],DATASET_LIMPIO[Vistos])</f>
        <v>7456.9259259259261</v>
      </c>
      <c r="O60" s="111">
        <f>AVERAGEIF(DATASET_LIMPIO[Día],Metricas_Dia[[#This Row],[DÍA]],DATASET_LIMPIO[Alcance])</f>
        <v>5131.9929577464791</v>
      </c>
      <c r="P60" s="111">
        <f>AVERAGEIF(DATASET_LIMPIO[Día],Metricas_Dia[[#This Row],[DÍA]],DATASET_LIMPIO[Int. totales])</f>
        <v>374.57746478873241</v>
      </c>
      <c r="Q60" s="30"/>
      <c r="R60" s="137"/>
    </row>
    <row r="61" spans="2:18" ht="30" customHeight="1" x14ac:dyDescent="0.3">
      <c r="B61" s="136"/>
      <c r="C61" s="82"/>
      <c r="D61" s="155">
        <v>46266</v>
      </c>
      <c r="E61" s="55">
        <f>COUNTIFS(
 DATASET_LIMPIO[Fecha], "&gt;=" &amp; DATE(YEAR(metricas_mensual[[#This Row],[Mes-Año ]]), MONTH(metricas_mensual[[#This Row],[Mes-Año ]]), 1),
 DATASET_LIMPIO[Fecha], "&lt;=" &amp; EOMONTH(metricas_mensual[[#This Row],[Mes-Año ]], 0)
)</f>
        <v>0</v>
      </c>
      <c r="F61" s="55" t="str">
        <f>IFERROR(
  AVERAGEIFS(
    DATASET_LIMPIO[Alcance],
    DATASET_LIMPIO[Fecha], "&gt;=" &amp; DATE(YEAR(metricas_mensual[[#This Row],[Mes-Año ]]), MONTH(metricas_mensual[[#This Row],[Mes-Año ]]), 1),
    DATASET_LIMPIO[Fecha], "&lt;=" &amp; EOMONTH(metricas_mensual[[#This Row],[Mes-Año ]], 0)
  ),
  "Sin datos"
)</f>
        <v>Sin datos</v>
      </c>
      <c r="G61" s="55" t="str">
        <f>IFERROR(
  AVERAGEIFS(
    DATASET_LIMPIO[Int. totales],
    DATASET_LIMPIO[Fecha], "&gt;=" &amp; DATE(YEAR(metricas_mensual[[#This Row],[Mes-Año ]]), MONTH(metricas_mensual[[#This Row],[Mes-Año ]]), 1),
    DATASET_LIMPIO[Fecha], "&lt;=" &amp; EOMONTH(metricas_mensual[[#This Row],[Mes-Año ]], 0)
  ),
  "Sin datos"
)</f>
        <v>Sin datos</v>
      </c>
      <c r="H61" s="153" t="str">
        <f>IFERROR(
  AVERAGEIFS(
    DATASET_LIMPIO[Tasa de Interacción],
    DATASET_LIMPIO[Fecha], "&gt;=" &amp; DATE(YEAR(metricas_mensual[[#This Row],[Mes-Año ]]), MONTH(metricas_mensual[[#This Row],[Mes-Año ]]), 1),
    DATASET_LIMPIO[Fecha], "&lt;=" &amp; EOMONTH(metricas_mensual[[#This Row],[Mes-Año ]], 0)
  ),
  "Sin datos"
)</f>
        <v>Sin datos</v>
      </c>
      <c r="I61" s="55">
        <f>IFERROR(
  SUMIFS(
    DATASET_LIMPIO[Seguimientos],
    DATASET_LIMPIO[Fecha], "&gt;=" &amp; DATE(YEAR(metricas_mensual[[#This Row],[Mes-Año ]]), MONTH(metricas_mensual[[#This Row],[Mes-Año ]]), 1),
    DATASET_LIMPIO[Fecha], "&lt;=" &amp; EOMONTH(metricas_mensual[[#This Row],[Mes-Año ]], 0)
  ),
  "Sin datos"
)</f>
        <v>0</v>
      </c>
      <c r="K61" s="82"/>
      <c r="L61" s="55" t="s">
        <v>2580</v>
      </c>
      <c r="M61" s="55">
        <f>COUNTIF(DATASET_LIMPIO[Día], Metricas_Dia[[#This Row],[DÍA]])</f>
        <v>125</v>
      </c>
      <c r="N61" s="111">
        <f>AVERAGEIF(DATASET_LIMPIO[Día],Metricas_Dia[[#This Row],[DÍA]],DATASET_LIMPIO[Vistos])</f>
        <v>17493.608695652172</v>
      </c>
      <c r="O61" s="111">
        <f>AVERAGEIF(DATASET_LIMPIO[Día],Metricas_Dia[[#This Row],[DÍA]],DATASET_LIMPIO[Alcance])</f>
        <v>7212.7759999999998</v>
      </c>
      <c r="P61" s="111">
        <f>AVERAGEIF(DATASET_LIMPIO[Día],Metricas_Dia[[#This Row],[DÍA]],DATASET_LIMPIO[Int. totales])</f>
        <v>510.23200000000003</v>
      </c>
      <c r="Q61" s="30"/>
      <c r="R61" s="137"/>
    </row>
    <row r="62" spans="2:18" ht="30" customHeight="1" x14ac:dyDescent="0.3">
      <c r="B62" s="136"/>
      <c r="C62" s="82"/>
      <c r="D62" s="155">
        <v>46296</v>
      </c>
      <c r="E62" s="55">
        <f>COUNTIFS(
 DATASET_LIMPIO[Fecha], "&gt;=" &amp; DATE(YEAR(metricas_mensual[[#This Row],[Mes-Año ]]), MONTH(metricas_mensual[[#This Row],[Mes-Año ]]), 1),
 DATASET_LIMPIO[Fecha], "&lt;=" &amp; EOMONTH(metricas_mensual[[#This Row],[Mes-Año ]], 0)
)</f>
        <v>0</v>
      </c>
      <c r="F62" s="55" t="str">
        <f>IFERROR(
  AVERAGEIFS(
    DATASET_LIMPIO[Alcance],
    DATASET_LIMPIO[Fecha], "&gt;=" &amp; DATE(YEAR(metricas_mensual[[#This Row],[Mes-Año ]]), MONTH(metricas_mensual[[#This Row],[Mes-Año ]]), 1),
    DATASET_LIMPIO[Fecha], "&lt;=" &amp; EOMONTH(metricas_mensual[[#This Row],[Mes-Año ]], 0)
  ),
  "Sin datos"
)</f>
        <v>Sin datos</v>
      </c>
      <c r="G62" s="55" t="str">
        <f>IFERROR(
  AVERAGEIFS(
    DATASET_LIMPIO[Int. totales],
    DATASET_LIMPIO[Fecha], "&gt;=" &amp; DATE(YEAR(metricas_mensual[[#This Row],[Mes-Año ]]), MONTH(metricas_mensual[[#This Row],[Mes-Año ]]), 1),
    DATASET_LIMPIO[Fecha], "&lt;=" &amp; EOMONTH(metricas_mensual[[#This Row],[Mes-Año ]], 0)
  ),
  "Sin datos"
)</f>
        <v>Sin datos</v>
      </c>
      <c r="H62" s="153" t="str">
        <f>IFERROR(
  AVERAGEIFS(
    DATASET_LIMPIO[Tasa de Interacción],
    DATASET_LIMPIO[Fecha], "&gt;=" &amp; DATE(YEAR(metricas_mensual[[#This Row],[Mes-Año ]]), MONTH(metricas_mensual[[#This Row],[Mes-Año ]]), 1),
    DATASET_LIMPIO[Fecha], "&lt;=" &amp; EOMONTH(metricas_mensual[[#This Row],[Mes-Año ]], 0)
  ),
  "Sin datos"
)</f>
        <v>Sin datos</v>
      </c>
      <c r="I62" s="55">
        <f>IFERROR(
  SUMIFS(
    DATASET_LIMPIO[Seguimientos],
    DATASET_LIMPIO[Fecha], "&gt;=" &amp; DATE(YEAR(metricas_mensual[[#This Row],[Mes-Año ]]), MONTH(metricas_mensual[[#This Row],[Mes-Año ]]), 1),
    DATASET_LIMPIO[Fecha], "&lt;=" &amp; EOMONTH(metricas_mensual[[#This Row],[Mes-Año ]], 0)
  ),
  "Sin datos"
)</f>
        <v>0</v>
      </c>
      <c r="K62" s="82"/>
      <c r="L62" s="55" t="s">
        <v>2581</v>
      </c>
      <c r="M62" s="55">
        <f>COUNTIF(DATASET_LIMPIO[Día], Metricas_Dia[[#This Row],[DÍA]])</f>
        <v>50</v>
      </c>
      <c r="N62" s="111">
        <f>AVERAGEIF(DATASET_LIMPIO[Día],Metricas_Dia[[#This Row],[DÍA]],DATASET_LIMPIO[Vistos])</f>
        <v>14830.64705882353</v>
      </c>
      <c r="O62" s="111">
        <f>AVERAGEIF(DATASET_LIMPIO[Día],Metricas_Dia[[#This Row],[DÍA]],DATASET_LIMPIO[Alcance])</f>
        <v>6860.78</v>
      </c>
      <c r="P62" s="111">
        <f>AVERAGEIF(DATASET_LIMPIO[Día],Metricas_Dia[[#This Row],[DÍA]],DATASET_LIMPIO[Int. totales])</f>
        <v>588.08000000000004</v>
      </c>
      <c r="Q62" s="30"/>
      <c r="R62" s="137"/>
    </row>
    <row r="63" spans="2:18" ht="30" customHeight="1" x14ac:dyDescent="0.3">
      <c r="B63" s="136"/>
      <c r="C63" s="82"/>
      <c r="D63" s="155">
        <v>46327</v>
      </c>
      <c r="E63" s="55">
        <f>COUNTIFS(
 DATASET_LIMPIO[Fecha], "&gt;=" &amp; DATE(YEAR(metricas_mensual[[#This Row],[Mes-Año ]]), MONTH(metricas_mensual[[#This Row],[Mes-Año ]]), 1),
 DATASET_LIMPIO[Fecha], "&lt;=" &amp; EOMONTH(metricas_mensual[[#This Row],[Mes-Año ]], 0)
)</f>
        <v>0</v>
      </c>
      <c r="F63" s="55" t="str">
        <f>IFERROR(
  AVERAGEIFS(
    DATASET_LIMPIO[Alcance],
    DATASET_LIMPIO[Fecha], "&gt;=" &amp; DATE(YEAR(metricas_mensual[[#This Row],[Mes-Año ]]), MONTH(metricas_mensual[[#This Row],[Mes-Año ]]), 1),
    DATASET_LIMPIO[Fecha], "&lt;=" &amp; EOMONTH(metricas_mensual[[#This Row],[Mes-Año ]], 0)
  ),
  "Sin datos"
)</f>
        <v>Sin datos</v>
      </c>
      <c r="G63" s="55" t="str">
        <f>IFERROR(
  AVERAGEIFS(
    DATASET_LIMPIO[Int. totales],
    DATASET_LIMPIO[Fecha], "&gt;=" &amp; DATE(YEAR(metricas_mensual[[#This Row],[Mes-Año ]]), MONTH(metricas_mensual[[#This Row],[Mes-Año ]]), 1),
    DATASET_LIMPIO[Fecha], "&lt;=" &amp; EOMONTH(metricas_mensual[[#This Row],[Mes-Año ]], 0)
  ),
  "Sin datos"
)</f>
        <v>Sin datos</v>
      </c>
      <c r="H63" s="153" t="str">
        <f>IFERROR(
  AVERAGEIFS(
    DATASET_LIMPIO[Tasa de Interacción],
    DATASET_LIMPIO[Fecha], "&gt;=" &amp; DATE(YEAR(metricas_mensual[[#This Row],[Mes-Año ]]), MONTH(metricas_mensual[[#This Row],[Mes-Año ]]), 1),
    DATASET_LIMPIO[Fecha], "&lt;=" &amp; EOMONTH(metricas_mensual[[#This Row],[Mes-Año ]], 0)
  ),
  "Sin datos"
)</f>
        <v>Sin datos</v>
      </c>
      <c r="I63" s="55">
        <f>IFERROR(
  SUMIFS(
    DATASET_LIMPIO[Seguimientos],
    DATASET_LIMPIO[Fecha], "&gt;=" &amp; DATE(YEAR(metricas_mensual[[#This Row],[Mes-Año ]]), MONTH(metricas_mensual[[#This Row],[Mes-Año ]]), 1),
    DATASET_LIMPIO[Fecha], "&lt;=" &amp; EOMONTH(metricas_mensual[[#This Row],[Mes-Año ]], 0)
  ),
  "Sin datos"
)</f>
        <v>0</v>
      </c>
      <c r="K63" s="82"/>
      <c r="L63" s="55" t="s">
        <v>2582</v>
      </c>
      <c r="M63" s="55">
        <f>COUNTIF(DATASET_LIMPIO[Día], Metricas_Dia[[#This Row],[DÍA]])</f>
        <v>30</v>
      </c>
      <c r="N63" s="111">
        <f>AVERAGEIF(DATASET_LIMPIO[Día],Metricas_Dia[[#This Row],[DÍA]],DATASET_LIMPIO[Vistos])</f>
        <v>6877.1538461538457</v>
      </c>
      <c r="O63" s="111">
        <f>AVERAGEIF(DATASET_LIMPIO[Día],Metricas_Dia[[#This Row],[DÍA]],DATASET_LIMPIO[Alcance])</f>
        <v>4901.8666666666668</v>
      </c>
      <c r="P63" s="111">
        <f>AVERAGEIF(DATASET_LIMPIO[Día],Metricas_Dia[[#This Row],[DÍA]],DATASET_LIMPIO[Int. totales])</f>
        <v>451.53333333333336</v>
      </c>
      <c r="Q63" s="30"/>
      <c r="R63" s="137"/>
    </row>
    <row r="64" spans="2:18" ht="30" customHeight="1" thickBot="1" x14ac:dyDescent="0.35">
      <c r="B64" s="136"/>
      <c r="C64" s="82"/>
      <c r="J64" s="56"/>
      <c r="K64" s="88"/>
      <c r="L64" s="56"/>
      <c r="M64" s="56"/>
      <c r="N64" s="56"/>
      <c r="O64" s="56"/>
      <c r="P64" s="56"/>
      <c r="Q64" s="89"/>
      <c r="R64" s="137"/>
    </row>
    <row r="65" spans="2:18" ht="30" customHeight="1" x14ac:dyDescent="0.3">
      <c r="B65" s="138"/>
      <c r="C65" s="154"/>
      <c r="D65" s="154"/>
      <c r="E65" s="154"/>
      <c r="F65" s="154"/>
      <c r="G65" s="154"/>
      <c r="H65" s="154"/>
      <c r="I65" s="154"/>
      <c r="J65" s="140"/>
      <c r="K65" s="140"/>
      <c r="L65" s="140"/>
      <c r="M65" s="140"/>
      <c r="N65" s="140"/>
      <c r="O65" s="140"/>
      <c r="P65" s="140"/>
      <c r="Q65" s="140"/>
      <c r="R65" s="139"/>
    </row>
  </sheetData>
  <sheetProtection algorithmName="SHA-512" hashValue="H+Ebd2IMZoNfVpt9aVmXh6qiyeQZu2zOvYoLq5bBgvxANFri1gCYoE1s0xGt3hWuzZCiPFQtccVlhBVSvfOx7g==" saltValue="ZsuPr6QqXXavCOZ+KyBOsA==" spinCount="100000" sheet="1" objects="1" scenarios="1"/>
  <mergeCells count="33">
    <mergeCell ref="C11:Q11"/>
    <mergeCell ref="D9:P10"/>
    <mergeCell ref="D8:P8"/>
    <mergeCell ref="D4:P4"/>
    <mergeCell ref="D5:P7"/>
    <mergeCell ref="B1:R3"/>
    <mergeCell ref="L51:O51"/>
    <mergeCell ref="L52:O52"/>
    <mergeCell ref="L53:O53"/>
    <mergeCell ref="L54:O54"/>
    <mergeCell ref="L20:N20"/>
    <mergeCell ref="O20:P20"/>
    <mergeCell ref="K13:Q13"/>
    <mergeCell ref="L15:P15"/>
    <mergeCell ref="C13:J13"/>
    <mergeCell ref="D15:I15"/>
    <mergeCell ref="D18:F18"/>
    <mergeCell ref="L16:P16"/>
    <mergeCell ref="L17:N17"/>
    <mergeCell ref="L18:N18"/>
    <mergeCell ref="O17:P17"/>
    <mergeCell ref="O18:P18"/>
    <mergeCell ref="K49:Q49"/>
    <mergeCell ref="D19:F19"/>
    <mergeCell ref="D17:F17"/>
    <mergeCell ref="D16:I16"/>
    <mergeCell ref="D20:F20"/>
    <mergeCell ref="G17:I17"/>
    <mergeCell ref="G18:I18"/>
    <mergeCell ref="G19:I19"/>
    <mergeCell ref="G20:I20"/>
    <mergeCell ref="L19:N19"/>
    <mergeCell ref="O19:P19"/>
  </mergeCells>
  <pageMargins left="0.7" right="0.7" top="0.75" bottom="0.75" header="0.3" footer="0.3"/>
  <pageSetup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855F8-91C5-4F37-B50A-CBD1A25DAB36}">
  <dimension ref="B1:N87"/>
  <sheetViews>
    <sheetView showGridLines="0" zoomScaleNormal="100" workbookViewId="0">
      <selection activeCell="D5" sqref="D5:L8"/>
    </sheetView>
  </sheetViews>
  <sheetFormatPr baseColWidth="10" defaultColWidth="15.77734375" defaultRowHeight="30" customHeight="1" x14ac:dyDescent="0.2"/>
  <cols>
    <col min="1" max="3" width="3.77734375" style="1" customWidth="1"/>
    <col min="4" max="12" width="15.77734375" style="1"/>
    <col min="13" max="15" width="3.77734375" style="1" customWidth="1"/>
    <col min="16" max="16384" width="15.77734375" style="1"/>
  </cols>
  <sheetData>
    <row r="1" spans="2:14" ht="30" customHeight="1" x14ac:dyDescent="0.2">
      <c r="B1" s="214"/>
      <c r="C1" s="215"/>
      <c r="D1" s="215"/>
      <c r="E1" s="215"/>
      <c r="F1" s="215"/>
      <c r="G1" s="215"/>
      <c r="H1" s="215"/>
      <c r="I1" s="215"/>
      <c r="J1" s="215"/>
      <c r="K1" s="215"/>
      <c r="L1" s="215"/>
      <c r="M1" s="215"/>
      <c r="N1" s="216"/>
    </row>
    <row r="2" spans="2:14" ht="30" customHeight="1" x14ac:dyDescent="0.2">
      <c r="B2" s="217"/>
      <c r="C2" s="218"/>
      <c r="D2" s="218"/>
      <c r="E2" s="218"/>
      <c r="F2" s="218"/>
      <c r="G2" s="218"/>
      <c r="H2" s="218"/>
      <c r="I2" s="218"/>
      <c r="J2" s="218"/>
      <c r="K2" s="218"/>
      <c r="L2" s="218"/>
      <c r="M2" s="218"/>
      <c r="N2" s="219"/>
    </row>
    <row r="3" spans="2:14" ht="30" customHeight="1" x14ac:dyDescent="0.2">
      <c r="B3" s="217"/>
      <c r="C3" s="218"/>
      <c r="D3" s="218"/>
      <c r="E3" s="218"/>
      <c r="F3" s="218"/>
      <c r="G3" s="218"/>
      <c r="H3" s="218"/>
      <c r="I3" s="218"/>
      <c r="J3" s="218"/>
      <c r="K3" s="218"/>
      <c r="L3" s="218"/>
      <c r="M3" s="218"/>
      <c r="N3" s="219"/>
    </row>
    <row r="4" spans="2:14" ht="30" customHeight="1" x14ac:dyDescent="0.2">
      <c r="B4" s="220" t="s">
        <v>2779</v>
      </c>
      <c r="C4" s="221"/>
      <c r="D4" s="221"/>
      <c r="E4" s="221"/>
      <c r="F4" s="221"/>
      <c r="G4" s="221"/>
      <c r="H4" s="221"/>
      <c r="I4" s="221"/>
      <c r="J4" s="221"/>
      <c r="K4" s="221"/>
      <c r="L4" s="221"/>
      <c r="M4" s="221"/>
      <c r="N4" s="222"/>
    </row>
    <row r="5" spans="2:14" ht="30" customHeight="1" x14ac:dyDescent="0.2">
      <c r="B5" s="90"/>
      <c r="C5" s="91"/>
      <c r="D5" s="191" t="s">
        <v>2788</v>
      </c>
      <c r="E5" s="191"/>
      <c r="F5" s="191"/>
      <c r="G5" s="191"/>
      <c r="H5" s="191"/>
      <c r="I5" s="191"/>
      <c r="J5" s="191"/>
      <c r="K5" s="191"/>
      <c r="L5" s="191"/>
      <c r="M5" s="91"/>
      <c r="N5" s="93"/>
    </row>
    <row r="6" spans="2:14" ht="30" customHeight="1" x14ac:dyDescent="0.2">
      <c r="B6" s="90"/>
      <c r="C6" s="91"/>
      <c r="D6" s="191"/>
      <c r="E6" s="191"/>
      <c r="F6" s="191"/>
      <c r="G6" s="191"/>
      <c r="H6" s="191"/>
      <c r="I6" s="191"/>
      <c r="J6" s="191"/>
      <c r="K6" s="191"/>
      <c r="L6" s="191"/>
      <c r="M6" s="91"/>
      <c r="N6" s="93"/>
    </row>
    <row r="7" spans="2:14" ht="30" customHeight="1" x14ac:dyDescent="0.2">
      <c r="B7" s="90"/>
      <c r="C7" s="91"/>
      <c r="D7" s="191"/>
      <c r="E7" s="191"/>
      <c r="F7" s="191"/>
      <c r="G7" s="191"/>
      <c r="H7" s="191"/>
      <c r="I7" s="191"/>
      <c r="J7" s="191"/>
      <c r="K7" s="191"/>
      <c r="L7" s="191"/>
      <c r="M7" s="91"/>
      <c r="N7" s="93"/>
    </row>
    <row r="8" spans="2:14" ht="30" customHeight="1" x14ac:dyDescent="0.2">
      <c r="B8" s="90"/>
      <c r="C8" s="91"/>
      <c r="D8" s="191"/>
      <c r="E8" s="191"/>
      <c r="F8" s="191"/>
      <c r="G8" s="191"/>
      <c r="H8" s="191"/>
      <c r="I8" s="191"/>
      <c r="J8" s="191"/>
      <c r="K8" s="191"/>
      <c r="L8" s="191"/>
      <c r="M8" s="91"/>
      <c r="N8" s="93"/>
    </row>
    <row r="9" spans="2:14" ht="30" customHeight="1" thickBot="1" x14ac:dyDescent="0.25">
      <c r="B9" s="90"/>
      <c r="C9" s="91"/>
      <c r="D9" s="142"/>
      <c r="E9" s="134"/>
      <c r="F9" s="134"/>
      <c r="G9" s="134"/>
      <c r="H9" s="134"/>
      <c r="I9" s="134"/>
      <c r="J9" s="134"/>
      <c r="K9" s="134"/>
      <c r="L9" s="143"/>
      <c r="M9" s="91"/>
      <c r="N9" s="93"/>
    </row>
    <row r="10" spans="2:14" ht="30" customHeight="1" thickBot="1" x14ac:dyDescent="0.25">
      <c r="B10" s="90"/>
      <c r="C10" s="91"/>
      <c r="D10" s="144"/>
      <c r="E10" s="226" t="s">
        <v>2674</v>
      </c>
      <c r="F10" s="227"/>
      <c r="G10" s="227"/>
      <c r="H10" s="227"/>
      <c r="I10" s="227"/>
      <c r="J10" s="227"/>
      <c r="K10" s="228"/>
      <c r="L10" s="93"/>
      <c r="M10" s="91"/>
      <c r="N10" s="93"/>
    </row>
    <row r="11" spans="2:14" ht="30" customHeight="1" x14ac:dyDescent="0.2">
      <c r="B11" s="90"/>
      <c r="C11" s="91"/>
      <c r="D11" s="144"/>
      <c r="E11" s="225" t="s">
        <v>2630</v>
      </c>
      <c r="F11" s="225"/>
      <c r="G11" s="225"/>
      <c r="H11" s="225"/>
      <c r="I11" s="225"/>
      <c r="J11" s="225"/>
      <c r="K11" s="225"/>
      <c r="L11" s="93"/>
      <c r="M11" s="91"/>
      <c r="N11" s="93"/>
    </row>
    <row r="12" spans="2:14" ht="30" customHeight="1" x14ac:dyDescent="0.2">
      <c r="B12" s="90"/>
      <c r="C12" s="91"/>
      <c r="D12" s="144"/>
      <c r="E12" s="224" t="str">
        <f>"Entre las 10 mejores publicaciones, hay " &amp;
COUNTIF(ranking_alcance[TIPO DE CONTENIDO],"Reel de Instagram") &amp; " Reels, " &amp;
COUNTIF(ranking_alcance[TIPO DE CONTENIDO],"Imagen de Instagram") &amp; " Imágenes y " &amp;
COUNTIF(ranking_alcance[TIPO DE CONTENIDO],"Secuencia de Instagram") &amp; " Secuencias. Suman, en total, " &amp;
TEXT(SUM(ranking_alcance[ALCANCE]), "#.##0") &amp; " usuarios alcanzados."</f>
        <v>Entre las 10 mejores publicaciones, hay 4 Reels, 5 Imágenes y 1 Secuencias. Suman, en total, 1.191.840 usuarios alcanzados.</v>
      </c>
      <c r="F12" s="224"/>
      <c r="G12" s="224"/>
      <c r="H12" s="224"/>
      <c r="I12" s="224"/>
      <c r="J12" s="224"/>
      <c r="K12" s="224"/>
      <c r="L12" s="93"/>
      <c r="M12" s="91"/>
      <c r="N12" s="93"/>
    </row>
    <row r="13" spans="2:14" ht="30" customHeight="1" x14ac:dyDescent="0.2">
      <c r="B13" s="90"/>
      <c r="C13" s="91"/>
      <c r="D13" s="144"/>
      <c r="E13" s="223" t="s">
        <v>2626</v>
      </c>
      <c r="F13" s="223"/>
      <c r="G13" s="223"/>
      <c r="H13" s="223"/>
      <c r="I13" s="223"/>
      <c r="J13" s="223"/>
      <c r="K13" s="223"/>
      <c r="L13" s="93"/>
      <c r="M13" s="91"/>
      <c r="N13" s="93"/>
    </row>
    <row r="14" spans="2:14" ht="30" customHeight="1" x14ac:dyDescent="0.2">
      <c r="B14" s="90"/>
      <c r="C14" s="91"/>
      <c r="D14" s="144"/>
      <c r="E14" s="224" t="str">
        <f>"Las publicaciones del Top 10 tienen una tasa de interacción promedio (cantidad de interacciones sobre visualizaciones) de " &amp;
TEXT(AVERAGE(ranking_alcance[TASA DE INTERACCIÓN]), "0,00%") &amp;
", frente a un promedio general de " &amp;
TEXT(AVERAGE(DATASET_LIMPIO[Tasa de Interacción]), "0,00%") &amp; "."</f>
        <v>Las publicaciones del Top 10 tienen una tasa de interacción promedio (cantidad de interacciones sobre visualizaciones) de 6,09%, frente a un promedio general de 7,46%.</v>
      </c>
      <c r="F14" s="224"/>
      <c r="G14" s="224"/>
      <c r="H14" s="224"/>
      <c r="I14" s="224"/>
      <c r="J14" s="224"/>
      <c r="K14" s="224"/>
      <c r="L14" s="93"/>
      <c r="M14" s="91"/>
      <c r="N14" s="93"/>
    </row>
    <row r="15" spans="2:14" ht="30" customHeight="1" x14ac:dyDescent="0.2">
      <c r="B15" s="90"/>
      <c r="C15" s="91"/>
      <c r="D15" s="144"/>
      <c r="E15" s="141"/>
      <c r="F15" s="115"/>
      <c r="G15" s="115"/>
      <c r="H15" s="115"/>
      <c r="I15" s="115"/>
      <c r="J15" s="115"/>
      <c r="K15" s="115"/>
      <c r="L15" s="93"/>
      <c r="M15" s="91"/>
      <c r="N15" s="93"/>
    </row>
    <row r="16" spans="2:14" ht="30" customHeight="1" x14ac:dyDescent="0.2">
      <c r="B16" s="90"/>
      <c r="C16" s="91"/>
      <c r="D16" s="144"/>
      <c r="E16" s="52" t="s">
        <v>2586</v>
      </c>
      <c r="F16" s="52" t="s">
        <v>2632</v>
      </c>
      <c r="G16" s="52" t="s">
        <v>2588</v>
      </c>
      <c r="H16" s="52" t="s">
        <v>2633</v>
      </c>
      <c r="I16" s="59" t="s">
        <v>2634</v>
      </c>
      <c r="J16" s="52" t="s">
        <v>2635</v>
      </c>
      <c r="K16" s="52" t="s">
        <v>2682</v>
      </c>
      <c r="L16" s="93"/>
      <c r="M16" s="91"/>
      <c r="N16" s="93"/>
    </row>
    <row r="17" spans="2:14" ht="30" customHeight="1" x14ac:dyDescent="0.2">
      <c r="B17" s="90"/>
      <c r="C17" s="91"/>
      <c r="D17" s="144"/>
      <c r="E17" s="2" t="s">
        <v>2638</v>
      </c>
      <c r="F17" s="55" t="str">
        <f>INDEX(DATASET_LIMPIO[Id.], MATCH(ranking_alcance[[#This Row],[ALCANCE]], DATASET_LIMPIO[Alcance], 0))</f>
        <v>18054674594006320</v>
      </c>
      <c r="G17" s="55">
        <f>LARGE(DATASET_LIMPIO[Alcance], 1)</f>
        <v>231251</v>
      </c>
      <c r="H17" s="29">
        <f>INDEX(DATASET_LIMPIO[Tasa de Interacción], MATCH(ranking_alcance[[#This Row],[IDENTIFICADOR]],DATASET_LIMPIO[Id.], 0))</f>
        <v>8.2269914508477801E-2</v>
      </c>
      <c r="I17" s="60">
        <f>INDEX(DATASET_LIMPIO[Fecha], MATCH(ranking_alcance[[#This Row],[IDENTIFICADOR]], DATASET_LIMPIO[Id.], 0)) +
INDEX(DATASET_LIMPIO[Hora], MATCH(ranking_alcance[[#This Row],[IDENTIFICADOR]], DATASET_LIMPIO[Id.], 0))</f>
        <v>45681.44027777778</v>
      </c>
      <c r="J17" s="55" t="str">
        <f>INDEX(DATASET_LIMPIO[Tipo de publicación], MATCH(ranking_alcance[[#This Row],[IDENTIFICADOR]], DATASET_LIMPIO[Id.], 0))</f>
        <v>Reel de Instagram</v>
      </c>
      <c r="K17" s="61" t="str">
        <f>HYPERLINK(INDEX(DATASET_LIMPIO[[Enlace ]], MATCH(ranking_alcance[[#This Row],[IDENTIFICADOR]], DATASET_LIMPIO[Id.], 0)), "Ver publicación")</f>
        <v>Ver publicación</v>
      </c>
      <c r="L17" s="93"/>
      <c r="M17" s="91"/>
      <c r="N17" s="93"/>
    </row>
    <row r="18" spans="2:14" ht="30" customHeight="1" x14ac:dyDescent="0.2">
      <c r="B18" s="90"/>
      <c r="C18" s="91"/>
      <c r="D18" s="144"/>
      <c r="E18" s="57" t="s">
        <v>2639</v>
      </c>
      <c r="F18" s="55" t="str">
        <f>INDEX(DATASET_LIMPIO[Id.], MATCH(ranking_alcance[[#This Row],[ALCANCE]], DATASET_LIMPIO[Alcance], 0))</f>
        <v>18094654543474840</v>
      </c>
      <c r="G18" s="55">
        <f>LARGE(DATASET_LIMPIO[Alcance], 2)</f>
        <v>168723</v>
      </c>
      <c r="H18" s="29">
        <f>INDEX(DATASET_LIMPIO[Tasa de Interacción], MATCH(ranking_alcance[[#This Row],[IDENTIFICADOR]],DATASET_LIMPIO[Id.], 0))</f>
        <v>8.94128245704498E-2</v>
      </c>
      <c r="I18" s="60">
        <f>INDEX(DATASET_LIMPIO[Fecha], MATCH(ranking_alcance[[#This Row],[IDENTIFICADOR]], DATASET_LIMPIO[Id.], 0)) +
INDEX(DATASET_LIMPIO[Hora], MATCH(ranking_alcance[[#This Row],[IDENTIFICADOR]], DATASET_LIMPIO[Id.], 0))</f>
        <v>45713.365277777775</v>
      </c>
      <c r="J18" s="55" t="str">
        <f>INDEX(DATASET_LIMPIO[Tipo de publicación], MATCH(ranking_alcance[[#This Row],[IDENTIFICADOR]], DATASET_LIMPIO[Id.], 0))</f>
        <v>Reel de Instagram</v>
      </c>
      <c r="K18" s="61" t="str">
        <f>HYPERLINK(INDEX(DATASET_LIMPIO[[Enlace ]], MATCH(ranking_alcance[[#This Row],[IDENTIFICADOR]], DATASET_LIMPIO[Id.], 0)), "Ver publicación")</f>
        <v>Ver publicación</v>
      </c>
      <c r="L18" s="93"/>
      <c r="M18" s="91"/>
      <c r="N18" s="93"/>
    </row>
    <row r="19" spans="2:14" ht="30" customHeight="1" x14ac:dyDescent="0.2">
      <c r="B19" s="90"/>
      <c r="C19" s="91"/>
      <c r="D19" s="144"/>
      <c r="E19" s="57" t="s">
        <v>2640</v>
      </c>
      <c r="F19" s="55" t="str">
        <f>INDEX(DATASET_LIMPIO[Id.], MATCH(ranking_alcance[[#This Row],[ALCANCE]], DATASET_LIMPIO[Alcance], 0))</f>
        <v>18034255136034112</v>
      </c>
      <c r="G19" s="55">
        <f>LARGE(DATASET_LIMPIO[Alcance],3)</f>
        <v>165604</v>
      </c>
      <c r="H19" s="29">
        <f>INDEX(DATASET_LIMPIO[Tasa de Interacción], MATCH(ranking_alcance[[#This Row],[IDENTIFICADOR]],DATASET_LIMPIO[Id.], 0))</f>
        <v>8.4255211226782006E-2</v>
      </c>
      <c r="I19" s="60">
        <f>INDEX(DATASET_LIMPIO[Fecha], MATCH(ranking_alcance[[#This Row],[IDENTIFICADOR]], DATASET_LIMPIO[Id.], 0)) +
INDEX(DATASET_LIMPIO[Hora], MATCH(ranking_alcance[[#This Row],[IDENTIFICADOR]], DATASET_LIMPIO[Id.], 0))</f>
        <v>45572.618750000001</v>
      </c>
      <c r="J19" s="55" t="str">
        <f>INDEX(DATASET_LIMPIO[Tipo de publicación], MATCH(ranking_alcance[[#This Row],[IDENTIFICADOR]], DATASET_LIMPIO[Id.], 0))</f>
        <v>Reel de Instagram</v>
      </c>
      <c r="K19" s="61" t="str">
        <f>HYPERLINK(INDEX(DATASET_LIMPIO[[Enlace ]], MATCH(ranking_alcance[[#This Row],[IDENTIFICADOR]], DATASET_LIMPIO[Id.], 0)), "Ver publicación")</f>
        <v>Ver publicación</v>
      </c>
      <c r="L19" s="93"/>
      <c r="M19" s="91"/>
      <c r="N19" s="93"/>
    </row>
    <row r="20" spans="2:14" ht="30" customHeight="1" x14ac:dyDescent="0.2">
      <c r="B20" s="90"/>
      <c r="C20" s="91"/>
      <c r="D20" s="144"/>
      <c r="E20" s="2" t="s">
        <v>2641</v>
      </c>
      <c r="F20" s="55" t="str">
        <f>INDEX(DATASET_LIMPIO[Id.], MATCH(ranking_alcance[[#This Row],[ALCANCE]], DATASET_LIMPIO[Alcance], 0))</f>
        <v>17957025152923540</v>
      </c>
      <c r="G20" s="55">
        <f>LARGE(DATASET_LIMPIO[Alcance], 4)</f>
        <v>153925</v>
      </c>
      <c r="H20" s="29">
        <f>INDEX(DATASET_LIMPIO[Tasa de Interacción], MATCH(ranking_alcance[[#This Row],[IDENTIFICADOR]],DATASET_LIMPIO[Id.], 0))</f>
        <v>8.5171349683287306E-3</v>
      </c>
      <c r="I20" s="60">
        <f>INDEX(DATASET_LIMPIO[Fecha], MATCH(ranking_alcance[[#This Row],[IDENTIFICADOR]], DATASET_LIMPIO[Id.], 0)) +
INDEX(DATASET_LIMPIO[Hora], MATCH(ranking_alcance[[#This Row],[IDENTIFICADOR]], DATASET_LIMPIO[Id.], 0))</f>
        <v>45763.814583333333</v>
      </c>
      <c r="J20" s="55" t="str">
        <f>INDEX(DATASET_LIMPIO[Tipo de publicación], MATCH(ranking_alcance[[#This Row],[IDENTIFICADOR]], DATASET_LIMPIO[Id.], 0))</f>
        <v>Imagen de Instagram</v>
      </c>
      <c r="K20" s="61" t="str">
        <f>HYPERLINK(INDEX(DATASET_LIMPIO[[Enlace ]], MATCH(ranking_alcance[[#This Row],[IDENTIFICADOR]], DATASET_LIMPIO[Id.], 0)), "Ver publicación")</f>
        <v>Ver publicación</v>
      </c>
      <c r="L20" s="93"/>
      <c r="M20" s="91"/>
      <c r="N20" s="93"/>
    </row>
    <row r="21" spans="2:14" ht="30" customHeight="1" x14ac:dyDescent="0.2">
      <c r="B21" s="90"/>
      <c r="C21" s="91"/>
      <c r="D21" s="144"/>
      <c r="E21" s="2" t="s">
        <v>2642</v>
      </c>
      <c r="F21" s="55" t="str">
        <f>INDEX(DATASET_LIMPIO[Id.], MATCH(ranking_alcance[[#This Row],[ALCANCE]], DATASET_LIMPIO[Alcance], 0))</f>
        <v>18074225095839032</v>
      </c>
      <c r="G21" s="55">
        <f>LARGE(DATASET_LIMPIO[Alcance], 5)</f>
        <v>133299</v>
      </c>
      <c r="H21" s="29">
        <f>INDEX(DATASET_LIMPIO[Tasa de Interacción], MATCH(ranking_alcance[[#This Row],[IDENTIFICADOR]],DATASET_LIMPIO[Id.], 0))</f>
        <v>2.07653470768723E-2</v>
      </c>
      <c r="I21" s="60">
        <f>INDEX(DATASET_LIMPIO[Fecha], MATCH(ranking_alcance[[#This Row],[IDENTIFICADOR]], DATASET_LIMPIO[Id.], 0)) +
INDEX(DATASET_LIMPIO[Hora], MATCH(ranking_alcance[[#This Row],[IDENTIFICADOR]], DATASET_LIMPIO[Id.], 0))</f>
        <v>45754.421527777777</v>
      </c>
      <c r="J21" s="55" t="str">
        <f>INDEX(DATASET_LIMPIO[Tipo de publicación], MATCH(ranking_alcance[[#This Row],[IDENTIFICADOR]], DATASET_LIMPIO[Id.], 0))</f>
        <v>Imagen de Instagram</v>
      </c>
      <c r="K21" s="61" t="str">
        <f>HYPERLINK(INDEX(DATASET_LIMPIO[[Enlace ]], MATCH(ranking_alcance[[#This Row],[IDENTIFICADOR]], DATASET_LIMPIO[Id.], 0)), "Ver publicación")</f>
        <v>Ver publicación</v>
      </c>
      <c r="L21" s="93"/>
      <c r="M21" s="91"/>
      <c r="N21" s="93"/>
    </row>
    <row r="22" spans="2:14" ht="30" customHeight="1" x14ac:dyDescent="0.2">
      <c r="B22" s="90"/>
      <c r="C22" s="91"/>
      <c r="D22" s="144"/>
      <c r="E22" s="2" t="s">
        <v>2643</v>
      </c>
      <c r="F22" s="55" t="str">
        <f>INDEX(DATASET_LIMPIO[Id.], MATCH(ranking_alcance[[#This Row],[ALCANCE]], DATASET_LIMPIO[Alcance], 0))</f>
        <v>17953021184869320</v>
      </c>
      <c r="G22" s="55">
        <f>LARGE(DATASET_LIMPIO[Alcance], 6)</f>
        <v>118588</v>
      </c>
      <c r="H22" s="29">
        <f>INDEX(DATASET_LIMPIO[Tasa de Interacción], MATCH(ranking_alcance[[#This Row],[IDENTIFICADOR]],DATASET_LIMPIO[Id.], 0))</f>
        <v>1.0372044388977E-2</v>
      </c>
      <c r="I22" s="60">
        <f>INDEX(DATASET_LIMPIO[Fecha], MATCH(ranking_alcance[[#This Row],[IDENTIFICADOR]], DATASET_LIMPIO[Id.], 0)) +
INDEX(DATASET_LIMPIO[Hora], MATCH(ranking_alcance[[#This Row],[IDENTIFICADOR]], DATASET_LIMPIO[Id.], 0))</f>
        <v>45681.501388888886</v>
      </c>
      <c r="J22" s="55" t="str">
        <f>INDEX(DATASET_LIMPIO[Tipo de publicación], MATCH(ranking_alcance[[#This Row],[IDENTIFICADOR]], DATASET_LIMPIO[Id.], 0))</f>
        <v>Imagen de Instagram</v>
      </c>
      <c r="K22" s="61" t="str">
        <f>HYPERLINK(INDEX(DATASET_LIMPIO[[Enlace ]], MATCH(ranking_alcance[[#This Row],[IDENTIFICADOR]], DATASET_LIMPIO[Id.], 0)), "Ver publicación")</f>
        <v>Ver publicación</v>
      </c>
      <c r="L22" s="93"/>
      <c r="M22" s="91"/>
      <c r="N22" s="93"/>
    </row>
    <row r="23" spans="2:14" ht="30" customHeight="1" x14ac:dyDescent="0.2">
      <c r="B23" s="90"/>
      <c r="C23" s="91"/>
      <c r="D23" s="144"/>
      <c r="E23" s="2" t="s">
        <v>2644</v>
      </c>
      <c r="F23" s="55" t="str">
        <f>INDEX(DATASET_LIMPIO[Id.], MATCH(ranking_alcance[[#This Row],[ALCANCE]], DATASET_LIMPIO[Alcance], 0))</f>
        <v>18070496056696392</v>
      </c>
      <c r="G23" s="55">
        <f>LARGE(DATASET_LIMPIO[Alcance], 7)</f>
        <v>58137</v>
      </c>
      <c r="H23" s="29">
        <f>INDEX(DATASET_LIMPIO[Tasa de Interacción], MATCH(ranking_alcance[[#This Row],[IDENTIFICADOR]],DATASET_LIMPIO[Id.], 0))</f>
        <v>0.10255087121798501</v>
      </c>
      <c r="I23" s="60">
        <f>INDEX(DATASET_LIMPIO[Fecha], MATCH(ranking_alcance[[#This Row],[IDENTIFICADOR]], DATASET_LIMPIO[Id.], 0)) +
INDEX(DATASET_LIMPIO[Hora], MATCH(ranking_alcance[[#This Row],[IDENTIFICADOR]], DATASET_LIMPIO[Id.], 0))</f>
        <v>45693.322916666664</v>
      </c>
      <c r="J23" s="55" t="str">
        <f>INDEX(DATASET_LIMPIO[Tipo de publicación], MATCH(ranking_alcance[[#This Row],[IDENTIFICADOR]], DATASET_LIMPIO[Id.], 0))</f>
        <v>Imagen de Instagram</v>
      </c>
      <c r="K23" s="61" t="str">
        <f>HYPERLINK(INDEX(DATASET_LIMPIO[[Enlace ]], MATCH(ranking_alcance[[#This Row],[IDENTIFICADOR]], DATASET_LIMPIO[Id.], 0)), "Ver publicación")</f>
        <v>Ver publicación</v>
      </c>
      <c r="L23" s="93"/>
      <c r="M23" s="91"/>
      <c r="N23" s="93"/>
    </row>
    <row r="24" spans="2:14" ht="30" customHeight="1" x14ac:dyDescent="0.2">
      <c r="B24" s="90"/>
      <c r="C24" s="91"/>
      <c r="D24" s="144"/>
      <c r="E24" s="2" t="s">
        <v>2646</v>
      </c>
      <c r="F24" s="55" t="str">
        <f>INDEX(DATASET_LIMPIO[Id.], MATCH(ranking_alcance[[#This Row],[ALCANCE]], DATASET_LIMPIO[Alcance], 0))</f>
        <v>18023397014635880</v>
      </c>
      <c r="G24" s="55">
        <f>LARGE(DATASET_LIMPIO[Alcance], 8)</f>
        <v>57764</v>
      </c>
      <c r="H24" s="29">
        <f>INDEX(DATASET_LIMPIO[Tasa de Interacción], MATCH(ranking_alcance[[#This Row],[IDENTIFICADOR]],DATASET_LIMPIO[Id.], 0))</f>
        <v>0.11910532511598899</v>
      </c>
      <c r="I24" s="60">
        <f>INDEX(DATASET_LIMPIO[Fecha], MATCH(ranking_alcance[[#This Row],[IDENTIFICADOR]], DATASET_LIMPIO[Id.], 0)) +
INDEX(DATASET_LIMPIO[Hora], MATCH(ranking_alcance[[#This Row],[IDENTIFICADOR]], DATASET_LIMPIO[Id.], 0))</f>
        <v>45689.394444444442</v>
      </c>
      <c r="J24" s="55" t="str">
        <f>INDEX(DATASET_LIMPIO[Tipo de publicación], MATCH(ranking_alcance[[#This Row],[IDENTIFICADOR]], DATASET_LIMPIO[Id.], 0))</f>
        <v>Reel de Instagram</v>
      </c>
      <c r="K24" s="61" t="str">
        <f>HYPERLINK(INDEX(DATASET_LIMPIO[[Enlace ]], MATCH(ranking_alcance[[#This Row],[IDENTIFICADOR]], DATASET_LIMPIO[Id.], 0)), "Ver publicación")</f>
        <v>Ver publicación</v>
      </c>
      <c r="L24" s="93"/>
      <c r="M24" s="91"/>
      <c r="N24" s="93"/>
    </row>
    <row r="25" spans="2:14" ht="30" customHeight="1" x14ac:dyDescent="0.2">
      <c r="B25" s="90"/>
      <c r="C25" s="91"/>
      <c r="D25" s="144"/>
      <c r="E25" s="2" t="s">
        <v>2647</v>
      </c>
      <c r="F25" s="55" t="str">
        <f>INDEX(DATASET_LIMPIO[Id.], MATCH(ranking_alcance[[#This Row],[ALCANCE]], DATASET_LIMPIO[Alcance], 0))</f>
        <v>18165914593325672</v>
      </c>
      <c r="G25" s="55">
        <f>LARGE(DATASET_LIMPIO[Alcance], 9)</f>
        <v>57529</v>
      </c>
      <c r="H25" s="29">
        <f>INDEX(DATASET_LIMPIO[Tasa de Interacción], MATCH(ranking_alcance[[#This Row],[IDENTIFICADOR]],DATASET_LIMPIO[Id.], 0))</f>
        <v>5.6041300909106702E-2</v>
      </c>
      <c r="I25" s="60">
        <f>INDEX(DATASET_LIMPIO[Fecha], MATCH(ranking_alcance[[#This Row],[IDENTIFICADOR]], DATASET_LIMPIO[Id.], 0)) +
INDEX(DATASET_LIMPIO[Hora], MATCH(ranking_alcance[[#This Row],[IDENTIFICADOR]], DATASET_LIMPIO[Id.], 0))</f>
        <v>45698.327777777777</v>
      </c>
      <c r="J25" s="55" t="str">
        <f>INDEX(DATASET_LIMPIO[Tipo de publicación], MATCH(ranking_alcance[[#This Row],[IDENTIFICADOR]], DATASET_LIMPIO[Id.], 0))</f>
        <v>Imagen de Instagram</v>
      </c>
      <c r="K25" s="61" t="str">
        <f>HYPERLINK(INDEX(DATASET_LIMPIO[[Enlace ]], MATCH(ranking_alcance[[#This Row],[IDENTIFICADOR]], DATASET_LIMPIO[Id.], 0)), "Ver publicación")</f>
        <v>Ver publicación</v>
      </c>
      <c r="L25" s="93"/>
      <c r="M25" s="91"/>
      <c r="N25" s="93"/>
    </row>
    <row r="26" spans="2:14" ht="30" customHeight="1" x14ac:dyDescent="0.2">
      <c r="B26" s="90"/>
      <c r="C26" s="91"/>
      <c r="D26" s="144"/>
      <c r="E26" s="2" t="s">
        <v>2648</v>
      </c>
      <c r="F26" s="55" t="str">
        <f>INDEX(DATASET_LIMPIO[Id.], MATCH(ranking_alcance[[#This Row],[ALCANCE]], DATASET_LIMPIO[Alcance], 0))</f>
        <v>17976130241788010</v>
      </c>
      <c r="G26" s="55">
        <f>LARGE(DATASET_LIMPIO[Alcance], 10)</f>
        <v>47020</v>
      </c>
      <c r="H26" s="29">
        <f>INDEX(DATASET_LIMPIO[Tasa de Interacción], MATCH(ranking_alcance[[#This Row],[IDENTIFICADOR]],DATASET_LIMPIO[Id.], 0))</f>
        <v>3.57082092726499E-2</v>
      </c>
      <c r="I26" s="60">
        <f>INDEX(DATASET_LIMPIO[Fecha], MATCH(ranking_alcance[[#This Row],[IDENTIFICADOR]], DATASET_LIMPIO[Id.], 0)) +
INDEX(DATASET_LIMPIO[Hora], MATCH(ranking_alcance[[#This Row],[IDENTIFICADOR]], DATASET_LIMPIO[Id.], 0))</f>
        <v>45607.76666666667</v>
      </c>
      <c r="J26" s="55" t="str">
        <f>INDEX(DATASET_LIMPIO[Tipo de publicación], MATCH(ranking_alcance[[#This Row],[IDENTIFICADOR]], DATASET_LIMPIO[Id.], 0))</f>
        <v>Secuencia de Instagram</v>
      </c>
      <c r="K26" s="61" t="str">
        <f>HYPERLINK(INDEX(DATASET_LIMPIO[[Enlace ]], MATCH(ranking_alcance[[#This Row],[IDENTIFICADOR]], DATASET_LIMPIO[Id.], 0)), "Ver publicación")</f>
        <v>Ver publicación</v>
      </c>
      <c r="L26" s="93"/>
      <c r="M26" s="91"/>
      <c r="N26" s="93"/>
    </row>
    <row r="27" spans="2:14" ht="30" customHeight="1" x14ac:dyDescent="0.2">
      <c r="B27" s="90"/>
      <c r="C27" s="91"/>
      <c r="D27" s="144"/>
      <c r="E27" s="141"/>
      <c r="F27" s="115"/>
      <c r="G27" s="115"/>
      <c r="H27" s="115"/>
      <c r="I27" s="115"/>
      <c r="J27" s="115"/>
      <c r="K27" s="115"/>
      <c r="L27" s="93"/>
      <c r="M27" s="91"/>
      <c r="N27" s="93"/>
    </row>
    <row r="28" spans="2:14" ht="30" customHeight="1" thickBot="1" x14ac:dyDescent="0.25">
      <c r="B28" s="90"/>
      <c r="C28" s="91"/>
      <c r="D28" s="145"/>
      <c r="E28" s="146"/>
      <c r="F28" s="147"/>
      <c r="G28" s="147"/>
      <c r="H28" s="147"/>
      <c r="I28" s="147"/>
      <c r="J28" s="147"/>
      <c r="K28" s="147"/>
      <c r="L28" s="97"/>
      <c r="M28" s="91"/>
      <c r="N28" s="93"/>
    </row>
    <row r="29" spans="2:14" ht="30" customHeight="1" thickBot="1" x14ac:dyDescent="0.25">
      <c r="B29" s="90"/>
      <c r="C29" s="91"/>
      <c r="D29" s="144"/>
      <c r="E29" s="226" t="s">
        <v>2675</v>
      </c>
      <c r="F29" s="227"/>
      <c r="G29" s="227"/>
      <c r="H29" s="227"/>
      <c r="I29" s="227"/>
      <c r="J29" s="227"/>
      <c r="K29" s="228"/>
      <c r="L29" s="93"/>
      <c r="M29" s="91"/>
      <c r="N29" s="93"/>
    </row>
    <row r="30" spans="2:14" ht="30" customHeight="1" x14ac:dyDescent="0.2">
      <c r="B30" s="90"/>
      <c r="C30" s="91"/>
      <c r="D30" s="144"/>
      <c r="E30" s="225" t="s">
        <v>2653</v>
      </c>
      <c r="F30" s="225"/>
      <c r="G30" s="225"/>
      <c r="H30" s="225"/>
      <c r="I30" s="225"/>
      <c r="J30" s="225"/>
      <c r="K30" s="225"/>
      <c r="L30" s="93"/>
      <c r="M30" s="91"/>
      <c r="N30" s="93"/>
    </row>
    <row r="31" spans="2:14" ht="30" customHeight="1" x14ac:dyDescent="0.2">
      <c r="B31" s="90"/>
      <c r="C31" s="91"/>
      <c r="D31" s="144"/>
      <c r="E31" s="224" t="str">
        <f>"Entre las 10 mejores publicaciones, hay " &amp;
COUNTIF(ranking_interacciones[TIPO DE PUBLICACIÓN],"Reel de Instagram") &amp; " Reels, " &amp;
COUNTIF(ranking_interacciones[TIPO DE PUBLICACIÓN],"Imagen de Instagram") &amp; " Imágenes y " &amp;
COUNTIF(ranking_interacciones[TIPO DE PUBLICACIÓN],"Secuencia de Instagram") &amp; " Secuencias. Suman, en total, " &amp;
TEXT(SUM(ranking_interacciones[INTERACCIONES]), "#.##0") &amp; " interacciones logradas (suma de likes, comentarios, compartidos y guardados)."</f>
        <v>Entre las 10 mejores publicaciones, hay 5 Reels, 4 Imágenes y 1 Secuencias. Suman, en total, 80.178 interacciones logradas (suma de likes, comentarios, compartidos y guardados).</v>
      </c>
      <c r="F31" s="224"/>
      <c r="G31" s="224"/>
      <c r="H31" s="224"/>
      <c r="I31" s="224"/>
      <c r="J31" s="224"/>
      <c r="K31" s="224"/>
      <c r="L31" s="93"/>
      <c r="M31" s="91"/>
      <c r="N31" s="93"/>
    </row>
    <row r="32" spans="2:14" ht="30" customHeight="1" x14ac:dyDescent="0.2">
      <c r="B32" s="90"/>
      <c r="C32" s="91"/>
      <c r="D32" s="144"/>
      <c r="E32" s="224"/>
      <c r="F32" s="224"/>
      <c r="G32" s="224"/>
      <c r="H32" s="224"/>
      <c r="I32" s="224"/>
      <c r="J32" s="224"/>
      <c r="K32" s="224"/>
      <c r="L32" s="93"/>
      <c r="M32" s="91"/>
      <c r="N32" s="93"/>
    </row>
    <row r="33" spans="2:14" ht="30" customHeight="1" x14ac:dyDescent="0.2">
      <c r="B33" s="90"/>
      <c r="C33" s="91"/>
      <c r="D33" s="144"/>
      <c r="E33" s="223" t="s">
        <v>2626</v>
      </c>
      <c r="F33" s="223"/>
      <c r="G33" s="223"/>
      <c r="H33" s="223"/>
      <c r="I33" s="223"/>
      <c r="J33" s="223"/>
      <c r="K33" s="223"/>
      <c r="L33" s="93"/>
      <c r="M33" s="91"/>
      <c r="N33" s="93"/>
    </row>
    <row r="34" spans="2:14" ht="30" customHeight="1" x14ac:dyDescent="0.2">
      <c r="B34" s="90"/>
      <c r="C34" s="91"/>
      <c r="D34" s="144"/>
      <c r="E34" s="224" t="str">
        <f>"Las publicaciones del Top 10 tienen una tasa de interacción promedio (cantidad de interacciones sobre visualizaciones) de " &amp;
TEXT(AVERAGE(ranking_interacciones[TASA DE INTERACCIÓN]), "0,00%") &amp;
", frente a un promedio general de " &amp;
TEXT(AVERAGE(DATASET_LIMPIO[Tasa de Interacción]), "0,00%") &amp; "."</f>
        <v>Las publicaciones del Top 10 tienen una tasa de interacción promedio (cantidad de interacciones sobre visualizaciones) de 13,79%, frente a un promedio general de 7,46%.</v>
      </c>
      <c r="F34" s="224"/>
      <c r="G34" s="224"/>
      <c r="H34" s="224"/>
      <c r="I34" s="224"/>
      <c r="J34" s="224"/>
      <c r="K34" s="224"/>
      <c r="L34" s="93"/>
      <c r="M34" s="91"/>
      <c r="N34" s="93"/>
    </row>
    <row r="35" spans="2:14" ht="30" customHeight="1" x14ac:dyDescent="0.2">
      <c r="B35" s="90"/>
      <c r="C35" s="91"/>
      <c r="D35" s="144"/>
      <c r="E35" s="141"/>
      <c r="F35" s="115"/>
      <c r="G35" s="115"/>
      <c r="H35" s="115"/>
      <c r="I35" s="115"/>
      <c r="J35" s="115"/>
      <c r="K35" s="115"/>
      <c r="L35" s="93"/>
      <c r="M35" s="91"/>
      <c r="N35" s="93"/>
    </row>
    <row r="36" spans="2:14" ht="30" customHeight="1" x14ac:dyDescent="0.2">
      <c r="B36" s="90"/>
      <c r="C36" s="91"/>
      <c r="D36" s="144"/>
      <c r="E36" s="2" t="s">
        <v>2586</v>
      </c>
      <c r="F36" s="2" t="s">
        <v>2632</v>
      </c>
      <c r="G36" s="2" t="s">
        <v>2654</v>
      </c>
      <c r="H36" s="2" t="s">
        <v>2633</v>
      </c>
      <c r="I36" s="62" t="s">
        <v>2634</v>
      </c>
      <c r="J36" s="2" t="s">
        <v>2587</v>
      </c>
      <c r="K36" s="2" t="s">
        <v>2682</v>
      </c>
      <c r="L36" s="93"/>
      <c r="M36" s="91"/>
      <c r="N36" s="93"/>
    </row>
    <row r="37" spans="2:14" ht="30" customHeight="1" x14ac:dyDescent="0.2">
      <c r="B37" s="90"/>
      <c r="C37" s="91"/>
      <c r="D37" s="144"/>
      <c r="E37" s="2" t="s">
        <v>2638</v>
      </c>
      <c r="F37" s="55" t="str">
        <f>INDEX(DATASET_LIMPIO[Id.], MATCH(ranking_interacciones[[#This Row],[INTERACCIONES]], DATASET_LIMPIO[Int. totales], 0))</f>
        <v>18054674594006320</v>
      </c>
      <c r="G37" s="55">
        <f>LARGE(DATASET_LIMPIO[Int. totales], 1)</f>
        <v>19025</v>
      </c>
      <c r="H37" s="29">
        <f>INDEX(DATASET_LIMPIO[Tasa de Interacción], MATCH(ranking_interacciones[[#This Row],[IDENTIFICADOR]], DATASET_LIMPIO[Id.], 0))</f>
        <v>8.2269914508477801E-2</v>
      </c>
      <c r="I37" s="60">
        <f>INDEX(DATASET_LIMPIO[Fecha], MATCH(ranking_interacciones[[#This Row],[IDENTIFICADOR]], DATASET_LIMPIO[Id.], 0)) +
INDEX(DATASET_LIMPIO[Hora], MATCH(ranking_interacciones[[#This Row],[IDENTIFICADOR]], DATASET_LIMPIO[Id.], 0))</f>
        <v>45681.44027777778</v>
      </c>
      <c r="J37" s="55" t="str">
        <f>INDEX(DATASET_LIMPIO[Tipo de publicación], MATCH(ranking_interacciones[[#This Row],[IDENTIFICADOR]], DATASET_LIMPIO[Id.], 0))</f>
        <v>Reel de Instagram</v>
      </c>
      <c r="K37" s="61" t="str">
        <f>HYPERLINK(INDEX(DATASET_LIMPIO[[Enlace ]], MATCH(ranking_interacciones[[#This Row],[IDENTIFICADOR]], DATASET_LIMPIO[Id.], 0)), "Ver publicación")</f>
        <v>Ver publicación</v>
      </c>
      <c r="L37" s="93"/>
      <c r="M37" s="91"/>
      <c r="N37" s="93"/>
    </row>
    <row r="38" spans="2:14" ht="30" customHeight="1" x14ac:dyDescent="0.2">
      <c r="B38" s="90"/>
      <c r="C38" s="91"/>
      <c r="D38" s="144"/>
      <c r="E38" s="57" t="s">
        <v>2639</v>
      </c>
      <c r="F38" s="55" t="str">
        <f>INDEX(DATASET_LIMPIO[Id.], MATCH(ranking_interacciones[[#This Row],[INTERACCIONES]], DATASET_LIMPIO[Int. totales], 0))</f>
        <v>18094654543474840</v>
      </c>
      <c r="G38" s="55">
        <f>LARGE(DATASET_LIMPIO[Int. totales], 2)</f>
        <v>15086</v>
      </c>
      <c r="H38" s="29">
        <f>INDEX(DATASET_LIMPIO[Tasa de Interacción], MATCH(ranking_interacciones[[#This Row],[IDENTIFICADOR]], DATASET_LIMPIO[Id.], 0))</f>
        <v>8.94128245704498E-2</v>
      </c>
      <c r="I38" s="60">
        <f>INDEX(DATASET_LIMPIO[Fecha], MATCH(ranking_interacciones[[#This Row],[IDENTIFICADOR]], DATASET_LIMPIO[Id.], 0)) +
INDEX(DATASET_LIMPIO[Hora], MATCH(ranking_interacciones[[#This Row],[IDENTIFICADOR]], DATASET_LIMPIO[Id.], 0))</f>
        <v>45713.365277777775</v>
      </c>
      <c r="J38" s="55" t="str">
        <f>INDEX(DATASET_LIMPIO[Tipo de publicación], MATCH(ranking_interacciones[[#This Row],[IDENTIFICADOR]], DATASET_LIMPIO[Id.], 0))</f>
        <v>Reel de Instagram</v>
      </c>
      <c r="K38" s="61" t="str">
        <f>HYPERLINK(INDEX(DATASET_LIMPIO[[Enlace ]], MATCH(ranking_interacciones[[#This Row],[IDENTIFICADOR]], DATASET_LIMPIO[Id.], 0)), "Ver publicación")</f>
        <v>Ver publicación</v>
      </c>
      <c r="L38" s="93"/>
      <c r="M38" s="91"/>
      <c r="N38" s="93"/>
    </row>
    <row r="39" spans="2:14" ht="30" customHeight="1" x14ac:dyDescent="0.2">
      <c r="B39" s="90"/>
      <c r="C39" s="91"/>
      <c r="D39" s="144"/>
      <c r="E39" s="57" t="s">
        <v>2640</v>
      </c>
      <c r="F39" s="55" t="str">
        <f>INDEX(DATASET_LIMPIO[Id.], MATCH(ranking_interacciones[[#This Row],[INTERACCIONES]], DATASET_LIMPIO[Int. totales], 0))</f>
        <v>18034255136034112</v>
      </c>
      <c r="G39" s="55">
        <f>LARGE(DATASET_LIMPIO[Int. totales],3)</f>
        <v>13953</v>
      </c>
      <c r="H39" s="29">
        <f>INDEX(DATASET_LIMPIO[Tasa de Interacción], MATCH(ranking_interacciones[[#This Row],[IDENTIFICADOR]], DATASET_LIMPIO[Id.], 0))</f>
        <v>8.4255211226782006E-2</v>
      </c>
      <c r="I39" s="60">
        <f>INDEX(DATASET_LIMPIO[Fecha], MATCH(ranking_interacciones[[#This Row],[IDENTIFICADOR]], DATASET_LIMPIO[Id.], 0)) +
INDEX(DATASET_LIMPIO[Hora], MATCH(ranking_interacciones[[#This Row],[IDENTIFICADOR]], DATASET_LIMPIO[Id.], 0))</f>
        <v>45572.618750000001</v>
      </c>
      <c r="J39" s="55" t="str">
        <f>INDEX(DATASET_LIMPIO[Tipo de publicación], MATCH(ranking_interacciones[[#This Row],[IDENTIFICADOR]], DATASET_LIMPIO[Id.], 0))</f>
        <v>Reel de Instagram</v>
      </c>
      <c r="K39" s="61" t="str">
        <f>HYPERLINK(INDEX(DATASET_LIMPIO[[Enlace ]], MATCH(ranking_interacciones[[#This Row],[IDENTIFICADOR]], DATASET_LIMPIO[Id.], 0)), "Ver publicación")</f>
        <v>Ver publicación</v>
      </c>
      <c r="L39" s="93"/>
      <c r="M39" s="91"/>
      <c r="N39" s="93"/>
    </row>
    <row r="40" spans="2:14" ht="30" customHeight="1" x14ac:dyDescent="0.2">
      <c r="B40" s="90"/>
      <c r="C40" s="91"/>
      <c r="D40" s="144"/>
      <c r="E40" s="2" t="s">
        <v>2641</v>
      </c>
      <c r="F40" s="55" t="str">
        <f>INDEX(DATASET_LIMPIO[Id.], MATCH(ranking_interacciones[[#This Row],[INTERACCIONES]], DATASET_LIMPIO[Int. totales], 0))</f>
        <v>18023397014635880</v>
      </c>
      <c r="G40" s="55">
        <f>LARGE(DATASET_LIMPIO[Int. totales], 4)</f>
        <v>6880</v>
      </c>
      <c r="H40" s="29">
        <f>INDEX(DATASET_LIMPIO[Tasa de Interacción], MATCH(ranking_interacciones[[#This Row],[IDENTIFICADOR]], DATASET_LIMPIO[Id.], 0))</f>
        <v>0.11910532511598899</v>
      </c>
      <c r="I40" s="60">
        <f>INDEX(DATASET_LIMPIO[Fecha], MATCH(ranking_interacciones[[#This Row],[IDENTIFICADOR]], DATASET_LIMPIO[Id.], 0)) +
INDEX(DATASET_LIMPIO[Hora], MATCH(ranking_interacciones[[#This Row],[IDENTIFICADOR]], DATASET_LIMPIO[Id.], 0))</f>
        <v>45689.394444444442</v>
      </c>
      <c r="J40" s="55" t="str">
        <f>INDEX(DATASET_LIMPIO[Tipo de publicación], MATCH(ranking_interacciones[[#This Row],[IDENTIFICADOR]], DATASET_LIMPIO[Id.], 0))</f>
        <v>Reel de Instagram</v>
      </c>
      <c r="K40" s="61" t="str">
        <f>HYPERLINK(INDEX(DATASET_LIMPIO[[Enlace ]], MATCH(ranking_interacciones[[#This Row],[IDENTIFICADOR]], DATASET_LIMPIO[Id.], 0)), "Ver publicación")</f>
        <v>Ver publicación</v>
      </c>
      <c r="L40" s="93"/>
      <c r="M40" s="91"/>
      <c r="N40" s="93"/>
    </row>
    <row r="41" spans="2:14" ht="30" customHeight="1" x14ac:dyDescent="0.2">
      <c r="B41" s="90"/>
      <c r="C41" s="91"/>
      <c r="D41" s="144"/>
      <c r="E41" s="2" t="s">
        <v>2642</v>
      </c>
      <c r="F41" s="55" t="str">
        <f>INDEX(DATASET_LIMPIO[Id.], MATCH(ranking_interacciones[[#This Row],[INTERACCIONES]], DATASET_LIMPIO[Int. totales], 0))</f>
        <v>18070496056696392</v>
      </c>
      <c r="G41" s="55">
        <f>LARGE(DATASET_LIMPIO[Int. totales], 5)</f>
        <v>5962</v>
      </c>
      <c r="H41" s="29">
        <f>INDEX(DATASET_LIMPIO[Tasa de Interacción], MATCH(ranking_interacciones[[#This Row],[IDENTIFICADOR]], DATASET_LIMPIO[Id.], 0))</f>
        <v>0.10255087121798501</v>
      </c>
      <c r="I41" s="60">
        <f>INDEX(DATASET_LIMPIO[Fecha], MATCH(ranking_interacciones[[#This Row],[IDENTIFICADOR]], DATASET_LIMPIO[Id.], 0)) +
INDEX(DATASET_LIMPIO[Hora], MATCH(ranking_interacciones[[#This Row],[IDENTIFICADOR]], DATASET_LIMPIO[Id.], 0))</f>
        <v>45693.322916666664</v>
      </c>
      <c r="J41" s="55" t="str">
        <f>INDEX(DATASET_LIMPIO[Tipo de publicación], MATCH(ranking_interacciones[[#This Row],[IDENTIFICADOR]], DATASET_LIMPIO[Id.], 0))</f>
        <v>Imagen de Instagram</v>
      </c>
      <c r="K41" s="61" t="str">
        <f>HYPERLINK(INDEX(DATASET_LIMPIO[[Enlace ]], MATCH(ranking_interacciones[[#This Row],[IDENTIFICADOR]], DATASET_LIMPIO[Id.], 0)), "Ver publicación")</f>
        <v>Ver publicación</v>
      </c>
      <c r="L41" s="93"/>
      <c r="M41" s="91"/>
      <c r="N41" s="93"/>
    </row>
    <row r="42" spans="2:14" ht="30" customHeight="1" x14ac:dyDescent="0.2">
      <c r="B42" s="90"/>
      <c r="C42" s="91"/>
      <c r="D42" s="144"/>
      <c r="E42" s="2" t="s">
        <v>2643</v>
      </c>
      <c r="F42" s="55" t="str">
        <f>INDEX(DATASET_LIMPIO[Id.], MATCH(ranking_interacciones[[#This Row],[INTERACCIONES]], DATASET_LIMPIO[Int. totales], 0))</f>
        <v>18037415696009200</v>
      </c>
      <c r="G42" s="55">
        <f>LARGE(DATASET_LIMPIO[Int. totales], 6)</f>
        <v>5235</v>
      </c>
      <c r="H42" s="29">
        <f>INDEX(DATASET_LIMPIO[Tasa de Interacción], MATCH(ranking_interacciones[[#This Row],[IDENTIFICADOR]], DATASET_LIMPIO[Id.], 0))</f>
        <v>0.14660169705116399</v>
      </c>
      <c r="I42" s="60">
        <f>INDEX(DATASET_LIMPIO[Fecha], MATCH(ranking_interacciones[[#This Row],[IDENTIFICADOR]], DATASET_LIMPIO[Id.], 0)) +
INDEX(DATASET_LIMPIO[Hora], MATCH(ranking_interacciones[[#This Row],[IDENTIFICADOR]], DATASET_LIMPIO[Id.], 0))</f>
        <v>45506.397916666669</v>
      </c>
      <c r="J42" s="55" t="str">
        <f>INDEX(DATASET_LIMPIO[Tipo de publicación], MATCH(ranking_interacciones[[#This Row],[IDENTIFICADOR]], DATASET_LIMPIO[Id.], 0))</f>
        <v>Secuencia de Instagram</v>
      </c>
      <c r="K42" s="61" t="str">
        <f>HYPERLINK(INDEX(DATASET_LIMPIO[[Enlace ]], MATCH(ranking_interacciones[[#This Row],[IDENTIFICADOR]], DATASET_LIMPIO[Id.], 0)), "Ver publicación")</f>
        <v>Ver publicación</v>
      </c>
      <c r="L42" s="93"/>
      <c r="M42" s="91"/>
      <c r="N42" s="93"/>
    </row>
    <row r="43" spans="2:14" ht="30" customHeight="1" x14ac:dyDescent="0.2">
      <c r="B43" s="90"/>
      <c r="C43" s="91"/>
      <c r="D43" s="144"/>
      <c r="E43" s="2" t="s">
        <v>2644</v>
      </c>
      <c r="F43" s="55" t="str">
        <f>INDEX(DATASET_LIMPIO[Id.], MATCH(ranking_interacciones[[#This Row],[INTERACCIONES]], DATASET_LIMPIO[Int. totales], 0))</f>
        <v>18022717432667352</v>
      </c>
      <c r="G43" s="55">
        <f>LARGE(DATASET_LIMPIO[Int. totales], 7)</f>
        <v>4160</v>
      </c>
      <c r="H43" s="29">
        <f>INDEX(DATASET_LIMPIO[Tasa de Interacción], MATCH(ranking_interacciones[[#This Row],[IDENTIFICADOR]], DATASET_LIMPIO[Id.], 0))</f>
        <v>0.31010063361908302</v>
      </c>
      <c r="I43" s="60">
        <f>INDEX(DATASET_LIMPIO[Fecha], MATCH(ranking_interacciones[[#This Row],[IDENTIFICADOR]], DATASET_LIMPIO[Id.], 0)) +
INDEX(DATASET_LIMPIO[Hora], MATCH(ranking_interacciones[[#This Row],[IDENTIFICADOR]], DATASET_LIMPIO[Id.], 0))</f>
        <v>45229.79791666667</v>
      </c>
      <c r="J43" s="55" t="str">
        <f>INDEX(DATASET_LIMPIO[Tipo de publicación], MATCH(ranking_interacciones[[#This Row],[IDENTIFICADOR]], DATASET_LIMPIO[Id.], 0))</f>
        <v>Imagen de Instagram</v>
      </c>
      <c r="K43" s="61" t="str">
        <f>HYPERLINK(INDEX(DATASET_LIMPIO[[Enlace ]], MATCH(ranking_interacciones[[#This Row],[IDENTIFICADOR]], DATASET_LIMPIO[Id.], 0)), "Ver publicación")</f>
        <v>Ver publicación</v>
      </c>
      <c r="L43" s="93"/>
      <c r="M43" s="91"/>
      <c r="N43" s="93"/>
    </row>
    <row r="44" spans="2:14" ht="30" customHeight="1" x14ac:dyDescent="0.2">
      <c r="B44" s="90"/>
      <c r="C44" s="91"/>
      <c r="D44" s="144"/>
      <c r="E44" s="2" t="s">
        <v>2646</v>
      </c>
      <c r="F44" s="55" t="str">
        <f>INDEX(DATASET_LIMPIO[Id.], MATCH(ranking_interacciones[[#This Row],[INTERACCIONES]], DATASET_LIMPIO[Int. totales], 0))</f>
        <v>18425950363011008</v>
      </c>
      <c r="G44" s="55">
        <f>LARGE(DATASET_LIMPIO[Int. totales], 8)</f>
        <v>3426</v>
      </c>
      <c r="H44" s="29">
        <f>INDEX(DATASET_LIMPIO[Tasa de Interacción], MATCH(ranking_interacciones[[#This Row],[IDENTIFICADOR]], DATASET_LIMPIO[Id.], 0))</f>
        <v>7.8197754039989006E-2</v>
      </c>
      <c r="I44" s="60">
        <f>INDEX(DATASET_LIMPIO[Fecha], MATCH(ranking_interacciones[[#This Row],[IDENTIFICADOR]], DATASET_LIMPIO[Id.], 0)) +
INDEX(DATASET_LIMPIO[Hora], MATCH(ranking_interacciones[[#This Row],[IDENTIFICADOR]], DATASET_LIMPIO[Id.], 0))</f>
        <v>45405.870833333334</v>
      </c>
      <c r="J44" s="55" t="str">
        <f>INDEX(DATASET_LIMPIO[Tipo de publicación], MATCH(ranking_interacciones[[#This Row],[IDENTIFICADOR]], DATASET_LIMPIO[Id.], 0))</f>
        <v>Reel de Instagram</v>
      </c>
      <c r="K44" s="61" t="str">
        <f>HYPERLINK(INDEX(DATASET_LIMPIO[[Enlace ]], MATCH(ranking_interacciones[[#This Row],[IDENTIFICADOR]], DATASET_LIMPIO[Id.], 0)), "Ver publicación")</f>
        <v>Ver publicación</v>
      </c>
      <c r="L44" s="93"/>
      <c r="M44" s="91"/>
      <c r="N44" s="93"/>
    </row>
    <row r="45" spans="2:14" ht="30" customHeight="1" x14ac:dyDescent="0.2">
      <c r="B45" s="90"/>
      <c r="C45" s="91"/>
      <c r="D45" s="144"/>
      <c r="E45" s="2" t="s">
        <v>2647</v>
      </c>
      <c r="F45" s="55" t="str">
        <f>INDEX(DATASET_LIMPIO[Id.], MATCH(ranking_interacciones[[#This Row],[INTERACCIONES]], DATASET_LIMPIO[Int. totales], 0))</f>
        <v>17989243739375410</v>
      </c>
      <c r="G45" s="55">
        <f>LARGE(DATASET_LIMPIO[Int. totales], 9)</f>
        <v>3227</v>
      </c>
      <c r="H45" s="29">
        <f>INDEX(DATASET_LIMPIO[Tasa de Interacción], MATCH(ranking_interacciones[[#This Row],[IDENTIFICADOR]], DATASET_LIMPIO[Id.], 0))</f>
        <v>0.31019898106315502</v>
      </c>
      <c r="I45" s="60">
        <f>INDEX(DATASET_LIMPIO[Fecha], MATCH(ranking_interacciones[[#This Row],[IDENTIFICADOR]], DATASET_LIMPIO[Id.], 0)) +
INDEX(DATASET_LIMPIO[Hora], MATCH(ranking_interacciones[[#This Row],[IDENTIFICADOR]], DATASET_LIMPIO[Id.], 0))</f>
        <v>45219.770833333336</v>
      </c>
      <c r="J45" s="55" t="str">
        <f>INDEX(DATASET_LIMPIO[Tipo de publicación], MATCH(ranking_interacciones[[#This Row],[IDENTIFICADOR]], DATASET_LIMPIO[Id.], 0))</f>
        <v>Imagen de Instagram</v>
      </c>
      <c r="K45" s="61" t="str">
        <f>HYPERLINK(INDEX(DATASET_LIMPIO[[Enlace ]], MATCH(ranking_interacciones[[#This Row],[IDENTIFICADOR]], DATASET_LIMPIO[Id.], 0)), "Ver publicación")</f>
        <v>Ver publicación</v>
      </c>
      <c r="L45" s="93"/>
      <c r="M45" s="91"/>
      <c r="N45" s="93"/>
    </row>
    <row r="46" spans="2:14" ht="30" customHeight="1" x14ac:dyDescent="0.2">
      <c r="B46" s="90"/>
      <c r="C46" s="91"/>
      <c r="D46" s="144"/>
      <c r="E46" s="2" t="s">
        <v>2648</v>
      </c>
      <c r="F46" s="55" t="str">
        <f>INDEX(DATASET_LIMPIO[Id.], MATCH(ranking_interacciones[[#This Row],[INTERACCIONES]], DATASET_LIMPIO[Int. totales], 0))</f>
        <v>18165914593325672</v>
      </c>
      <c r="G46" s="55">
        <f>LARGE(DATASET_LIMPIO[Int. totales], 10)</f>
        <v>3224</v>
      </c>
      <c r="H46" s="29">
        <f>INDEX(DATASET_LIMPIO[Tasa de Interacción], MATCH(ranking_interacciones[[#This Row],[IDENTIFICADOR]], DATASET_LIMPIO[Id.], 0))</f>
        <v>5.6041300909106702E-2</v>
      </c>
      <c r="I46" s="60">
        <f>INDEX(DATASET_LIMPIO[Fecha], MATCH(ranking_interacciones[[#This Row],[IDENTIFICADOR]], DATASET_LIMPIO[Id.], 0)) +
INDEX(DATASET_LIMPIO[Hora], MATCH(ranking_interacciones[[#This Row],[IDENTIFICADOR]], DATASET_LIMPIO[Id.], 0))</f>
        <v>45698.327777777777</v>
      </c>
      <c r="J46" s="55" t="str">
        <f>INDEX(DATASET_LIMPIO[Tipo de publicación], MATCH(ranking_interacciones[[#This Row],[IDENTIFICADOR]], DATASET_LIMPIO[Id.], 0))</f>
        <v>Imagen de Instagram</v>
      </c>
      <c r="K46" s="61" t="str">
        <f>HYPERLINK(INDEX(DATASET_LIMPIO[[Enlace ]], MATCH(ranking_interacciones[[#This Row],[IDENTIFICADOR]], DATASET_LIMPIO[Id.], 0)), "Ver publicación")</f>
        <v>Ver publicación</v>
      </c>
      <c r="L46" s="93"/>
      <c r="M46" s="91"/>
      <c r="N46" s="93"/>
    </row>
    <row r="47" spans="2:14" ht="30" customHeight="1" x14ac:dyDescent="0.2">
      <c r="B47" s="90"/>
      <c r="C47" s="91"/>
      <c r="D47" s="148"/>
      <c r="E47" s="149"/>
      <c r="F47" s="117"/>
      <c r="G47" s="117"/>
      <c r="H47" s="117"/>
      <c r="I47" s="117"/>
      <c r="J47" s="117"/>
      <c r="K47" s="117"/>
      <c r="L47" s="100"/>
      <c r="M47" s="91"/>
      <c r="N47" s="93"/>
    </row>
    <row r="48" spans="2:14" ht="30" customHeight="1" thickBot="1" x14ac:dyDescent="0.25">
      <c r="B48" s="90"/>
      <c r="C48" s="91"/>
      <c r="D48" s="95"/>
      <c r="E48" s="96"/>
      <c r="F48" s="96"/>
      <c r="G48" s="96"/>
      <c r="H48" s="96"/>
      <c r="I48" s="96"/>
      <c r="J48" s="96"/>
      <c r="K48" s="96"/>
      <c r="L48" s="97"/>
      <c r="M48" s="91"/>
      <c r="N48" s="93"/>
    </row>
    <row r="49" spans="2:14" ht="30" customHeight="1" thickBot="1" x14ac:dyDescent="0.25">
      <c r="B49" s="90"/>
      <c r="C49" s="91"/>
      <c r="D49" s="90"/>
      <c r="E49" s="226" t="s">
        <v>2676</v>
      </c>
      <c r="F49" s="227"/>
      <c r="G49" s="227"/>
      <c r="H49" s="227"/>
      <c r="I49" s="227"/>
      <c r="J49" s="227"/>
      <c r="K49" s="228"/>
      <c r="L49" s="93"/>
      <c r="M49" s="91"/>
      <c r="N49" s="93"/>
    </row>
    <row r="50" spans="2:14" ht="30" customHeight="1" x14ac:dyDescent="0.2">
      <c r="B50" s="90"/>
      <c r="C50" s="91"/>
      <c r="D50" s="90"/>
      <c r="E50" s="225" t="s">
        <v>2678</v>
      </c>
      <c r="F50" s="225"/>
      <c r="G50" s="225"/>
      <c r="H50" s="225"/>
      <c r="I50" s="225"/>
      <c r="J50" s="225"/>
      <c r="K50" s="225"/>
      <c r="L50" s="93"/>
      <c r="M50" s="91"/>
      <c r="N50" s="93"/>
    </row>
    <row r="51" spans="2:14" ht="30" customHeight="1" x14ac:dyDescent="0.2">
      <c r="B51" s="90"/>
      <c r="C51" s="91"/>
      <c r="D51" s="90"/>
      <c r="E51" s="224" t="str">
        <f>"Entre las 10 mejores publicaciones, hay " &amp;
COUNTIF(ranking_alcance4[TIPO DE CONTENIDO],"Reel de Instagram") &amp; " Reels, " &amp;
COUNTIF(ranking_alcance4[TIPO DE CONTENIDO],"Imagen de Instagram") &amp; " Imágenes y " &amp;
COUNTIF(ranking_alcance4[TIPO DE CONTENIDO],"Secuencia de Instagram") &amp; " Secuencias. Suman, en total, " &amp;
TEXT(SUM(ranking_alcance4[SEGUIDORES SUMADOS]), "#.##0") &amp; " usuarios alcanzados."</f>
        <v>Entre las 10 mejores publicaciones, hay 7 Reels, 3 Imágenes y 0 Secuencias. Suman, en total, 6.714 usuarios alcanzados.</v>
      </c>
      <c r="F51" s="224"/>
      <c r="G51" s="224"/>
      <c r="H51" s="224"/>
      <c r="I51" s="224"/>
      <c r="J51" s="224"/>
      <c r="K51" s="224"/>
      <c r="L51" s="93"/>
      <c r="M51" s="91"/>
      <c r="N51" s="93"/>
    </row>
    <row r="52" spans="2:14" ht="30" customHeight="1" x14ac:dyDescent="0.2">
      <c r="B52" s="90"/>
      <c r="C52" s="91"/>
      <c r="D52" s="90"/>
      <c r="E52" s="223" t="s">
        <v>2626</v>
      </c>
      <c r="F52" s="223"/>
      <c r="G52" s="223"/>
      <c r="H52" s="223"/>
      <c r="I52" s="223"/>
      <c r="J52" s="223"/>
      <c r="K52" s="223"/>
      <c r="L52" s="93"/>
      <c r="M52" s="91"/>
      <c r="N52" s="93"/>
    </row>
    <row r="53" spans="2:14" ht="30" customHeight="1" x14ac:dyDescent="0.2">
      <c r="B53" s="90"/>
      <c r="C53" s="91"/>
      <c r="D53" s="90"/>
      <c r="E53" s="224" t="str">
        <f>"Las publicaciones del Top 10 tienen una tasa de interacción promedio (cantidad de interacciones sobre visualizaciones) de " &amp;
TEXT(AVERAGE(ranking_alcance4[TASA DE INTERACCIÓN]), "0,00%") &amp;
", frente a un promedio general de " &amp;
TEXT(AVERAGE(DATASET_LIMPIO[Tasa de Interacción]), "0,00%") &amp; "."</f>
        <v>Las publicaciones del Top 10 tienen una tasa de interacción promedio (cantidad de interacciones sobre visualizaciones) de 10,77%, frente a un promedio general de 7,46%.</v>
      </c>
      <c r="F53" s="224"/>
      <c r="G53" s="224"/>
      <c r="H53" s="224"/>
      <c r="I53" s="224"/>
      <c r="J53" s="224"/>
      <c r="K53" s="224"/>
      <c r="L53" s="93"/>
      <c r="M53" s="91"/>
      <c r="N53" s="93"/>
    </row>
    <row r="54" spans="2:14" ht="30" customHeight="1" x14ac:dyDescent="0.2">
      <c r="B54" s="90"/>
      <c r="C54" s="91"/>
      <c r="D54" s="90"/>
      <c r="E54" s="141"/>
      <c r="F54" s="115"/>
      <c r="G54" s="115"/>
      <c r="H54" s="115"/>
      <c r="I54" s="115"/>
      <c r="J54" s="115"/>
      <c r="K54" s="91"/>
      <c r="L54" s="93"/>
      <c r="M54" s="91"/>
      <c r="N54" s="93"/>
    </row>
    <row r="55" spans="2:14" ht="30" customHeight="1" x14ac:dyDescent="0.2">
      <c r="B55" s="90"/>
      <c r="C55" s="91"/>
      <c r="D55" s="90"/>
      <c r="E55" s="52" t="s">
        <v>2586</v>
      </c>
      <c r="F55" s="52" t="s">
        <v>2632</v>
      </c>
      <c r="G55" s="52" t="s">
        <v>2677</v>
      </c>
      <c r="H55" s="52" t="s">
        <v>2633</v>
      </c>
      <c r="I55" s="59" t="s">
        <v>2634</v>
      </c>
      <c r="J55" s="52" t="s">
        <v>2635</v>
      </c>
      <c r="K55" s="52" t="s">
        <v>2682</v>
      </c>
      <c r="L55" s="93"/>
      <c r="M55" s="91"/>
      <c r="N55" s="93"/>
    </row>
    <row r="56" spans="2:14" ht="30" customHeight="1" x14ac:dyDescent="0.2">
      <c r="B56" s="90"/>
      <c r="C56" s="91"/>
      <c r="D56" s="90"/>
      <c r="E56" s="2" t="s">
        <v>2638</v>
      </c>
      <c r="F56" s="55" t="str">
        <f>INDEX(DATASET_LIMPIO[Id.], MATCH(ranking_alcance4[[#This Row],[SEGUIDORES SUMADOS]], DATASET_LIMPIO[Seguimientos], 0))</f>
        <v>18034255136034112</v>
      </c>
      <c r="G56" s="55">
        <f>LARGE(DATASET_LIMPIO[Seguimientos], 1)</f>
        <v>1768</v>
      </c>
      <c r="H56" s="29">
        <f>INDEX(DATASET_LIMPIO[Tasa de Interacción], MATCH(ranking_alcance4[[#This Row],[IDENTIFICADOR]],DATASET_LIMPIO[Id.], 0))</f>
        <v>8.4255211226782006E-2</v>
      </c>
      <c r="I56" s="60">
        <f>INDEX(DATASET_LIMPIO[Fecha], MATCH(ranking_alcance4[[#This Row],[IDENTIFICADOR]], DATASET_LIMPIO[Id.], 0)) +
INDEX(DATASET_LIMPIO[Hora], MATCH(ranking_alcance4[[#This Row],[IDENTIFICADOR]], DATASET_LIMPIO[Id.], 0))</f>
        <v>45572.618750000001</v>
      </c>
      <c r="J56" s="55" t="str">
        <f>INDEX(DATASET_LIMPIO[Tipo de publicación], MATCH(ranking_alcance4[[#This Row],[IDENTIFICADOR]], DATASET_LIMPIO[Id.], 0))</f>
        <v>Reel de Instagram</v>
      </c>
      <c r="K56" s="61" t="str">
        <f>HYPERLINK(INDEX(DATASET_LIMPIO[[Enlace ]], MATCH(ranking_alcance4[[#This Row],[IDENTIFICADOR]], DATASET_LIMPIO[Id.], 0)), "Ver publicación")</f>
        <v>Ver publicación</v>
      </c>
      <c r="L56" s="93"/>
      <c r="M56" s="91"/>
      <c r="N56" s="93"/>
    </row>
    <row r="57" spans="2:14" ht="30" customHeight="1" x14ac:dyDescent="0.2">
      <c r="B57" s="90"/>
      <c r="C57" s="91"/>
      <c r="D57" s="90"/>
      <c r="E57" s="57" t="s">
        <v>2639</v>
      </c>
      <c r="F57" s="55" t="str">
        <f>INDEX(DATASET_LIMPIO[Id.], MATCH(ranking_alcance4[[#This Row],[SEGUIDORES SUMADOS]], DATASET_LIMPIO[Seguimientos], 0))</f>
        <v>18054674594006320</v>
      </c>
      <c r="G57" s="55">
        <f>LARGE(DATASET_LIMPIO[Seguimientos], 2)</f>
        <v>1559</v>
      </c>
      <c r="H57" s="29">
        <f>INDEX(DATASET_LIMPIO[Tasa de Interacción], MATCH(ranking_alcance4[[#This Row],[IDENTIFICADOR]],DATASET_LIMPIO[Id.], 0))</f>
        <v>8.2269914508477801E-2</v>
      </c>
      <c r="I57" s="60">
        <f>INDEX(DATASET_LIMPIO[Fecha], MATCH(ranking_alcance4[[#This Row],[IDENTIFICADOR]], DATASET_LIMPIO[Id.], 0)) +
INDEX(DATASET_LIMPIO[Hora], MATCH(ranking_alcance4[[#This Row],[IDENTIFICADOR]], DATASET_LIMPIO[Id.], 0))</f>
        <v>45681.44027777778</v>
      </c>
      <c r="J57" s="55" t="str">
        <f>INDEX(DATASET_LIMPIO[Tipo de publicación], MATCH(ranking_alcance4[[#This Row],[IDENTIFICADOR]], DATASET_LIMPIO[Id.], 0))</f>
        <v>Reel de Instagram</v>
      </c>
      <c r="K57" s="61" t="str">
        <f>HYPERLINK(INDEX(DATASET_LIMPIO[[Enlace ]], MATCH(ranking_alcance4[[#This Row],[IDENTIFICADOR]], DATASET_LIMPIO[Id.], 0)), "Ver publicación")</f>
        <v>Ver publicación</v>
      </c>
      <c r="L57" s="93"/>
      <c r="M57" s="91"/>
      <c r="N57" s="93"/>
    </row>
    <row r="58" spans="2:14" ht="30" customHeight="1" x14ac:dyDescent="0.2">
      <c r="B58" s="90"/>
      <c r="C58" s="91"/>
      <c r="D58" s="90"/>
      <c r="E58" s="57" t="s">
        <v>2640</v>
      </c>
      <c r="F58" s="55" t="str">
        <f>INDEX(DATASET_LIMPIO[Id.], MATCH(ranking_alcance4[[#This Row],[SEGUIDORES SUMADOS]], DATASET_LIMPIO[Seguimientos], 0))</f>
        <v>18094654543474840</v>
      </c>
      <c r="G58" s="55">
        <f>LARGE(DATASET_LIMPIO[Seguimientos],3)</f>
        <v>1217</v>
      </c>
      <c r="H58" s="29">
        <f>INDEX(DATASET_LIMPIO[Tasa de Interacción], MATCH(ranking_alcance4[[#This Row],[IDENTIFICADOR]],DATASET_LIMPIO[Id.], 0))</f>
        <v>8.94128245704498E-2</v>
      </c>
      <c r="I58" s="60">
        <f>INDEX(DATASET_LIMPIO[Fecha], MATCH(ranking_alcance4[[#This Row],[IDENTIFICADOR]], DATASET_LIMPIO[Id.], 0)) +
INDEX(DATASET_LIMPIO[Hora], MATCH(ranking_alcance4[[#This Row],[IDENTIFICADOR]], DATASET_LIMPIO[Id.], 0))</f>
        <v>45713.365277777775</v>
      </c>
      <c r="J58" s="55" t="str">
        <f>INDEX(DATASET_LIMPIO[Tipo de publicación], MATCH(ranking_alcance4[[#This Row],[IDENTIFICADOR]], DATASET_LIMPIO[Id.], 0))</f>
        <v>Reel de Instagram</v>
      </c>
      <c r="K58" s="61" t="str">
        <f>HYPERLINK(INDEX(DATASET_LIMPIO[[Enlace ]], MATCH(ranking_alcance4[[#This Row],[IDENTIFICADOR]], DATASET_LIMPIO[Id.], 0)), "Ver publicación")</f>
        <v>Ver publicación</v>
      </c>
      <c r="L58" s="93"/>
      <c r="M58" s="91"/>
      <c r="N58" s="93"/>
    </row>
    <row r="59" spans="2:14" ht="30" customHeight="1" x14ac:dyDescent="0.2">
      <c r="B59" s="90"/>
      <c r="C59" s="91"/>
      <c r="D59" s="90"/>
      <c r="E59" s="2" t="s">
        <v>2641</v>
      </c>
      <c r="F59" s="55" t="str">
        <f>INDEX(DATASET_LIMPIO[Id.], MATCH(ranking_alcance4[[#This Row],[SEGUIDORES SUMADOS]], DATASET_LIMPIO[Seguimientos], 0))</f>
        <v>17989881953298750</v>
      </c>
      <c r="G59" s="55">
        <f>LARGE(DATASET_LIMPIO[Seguimientos], 4)</f>
        <v>544</v>
      </c>
      <c r="H59" s="29">
        <f>INDEX(DATASET_LIMPIO[Tasa de Interacción], MATCH(ranking_alcance4[[#This Row],[IDENTIFICADOR]],DATASET_LIMPIO[Id.], 0))</f>
        <v>6.1250805931657E-2</v>
      </c>
      <c r="I59" s="60">
        <f>INDEX(DATASET_LIMPIO[Fecha], MATCH(ranking_alcance4[[#This Row],[IDENTIFICADOR]], DATASET_LIMPIO[Id.], 0)) +
INDEX(DATASET_LIMPIO[Hora], MATCH(ranking_alcance4[[#This Row],[IDENTIFICADOR]], DATASET_LIMPIO[Id.], 0))</f>
        <v>45113.463888888888</v>
      </c>
      <c r="J59" s="55" t="str">
        <f>INDEX(DATASET_LIMPIO[Tipo de publicación], MATCH(ranking_alcance4[[#This Row],[IDENTIFICADOR]], DATASET_LIMPIO[Id.], 0))</f>
        <v>Reel de Instagram</v>
      </c>
      <c r="K59" s="61" t="str">
        <f>HYPERLINK(INDEX(DATASET_LIMPIO[[Enlace ]], MATCH(ranking_alcance4[[#This Row],[IDENTIFICADOR]], DATASET_LIMPIO[Id.], 0)), "Ver publicación")</f>
        <v>Ver publicación</v>
      </c>
      <c r="L59" s="93"/>
      <c r="M59" s="91"/>
      <c r="N59" s="93"/>
    </row>
    <row r="60" spans="2:14" ht="30" customHeight="1" x14ac:dyDescent="0.2">
      <c r="B60" s="90"/>
      <c r="C60" s="91"/>
      <c r="D60" s="90"/>
      <c r="E60" s="2" t="s">
        <v>2642</v>
      </c>
      <c r="F60" s="55" t="str">
        <f>INDEX(DATASET_LIMPIO[Id.], MATCH(ranking_alcance4[[#This Row],[SEGUIDORES SUMADOS]], DATASET_LIMPIO[Seguimientos], 0))</f>
        <v>18023397014635880</v>
      </c>
      <c r="G60" s="55">
        <f>LARGE(DATASET_LIMPIO[Seguimientos], 5)</f>
        <v>386</v>
      </c>
      <c r="H60" s="29">
        <f>INDEX(DATASET_LIMPIO[Tasa de Interacción], MATCH(ranking_alcance4[[#This Row],[IDENTIFICADOR]],DATASET_LIMPIO[Id.], 0))</f>
        <v>0.11910532511598899</v>
      </c>
      <c r="I60" s="60">
        <f>INDEX(DATASET_LIMPIO[Fecha], MATCH(ranking_alcance4[[#This Row],[IDENTIFICADOR]], DATASET_LIMPIO[Id.], 0)) +
INDEX(DATASET_LIMPIO[Hora], MATCH(ranking_alcance4[[#This Row],[IDENTIFICADOR]], DATASET_LIMPIO[Id.], 0))</f>
        <v>45689.394444444442</v>
      </c>
      <c r="J60" s="55" t="str">
        <f>INDEX(DATASET_LIMPIO[Tipo de publicación], MATCH(ranking_alcance4[[#This Row],[IDENTIFICADOR]], DATASET_LIMPIO[Id.], 0))</f>
        <v>Reel de Instagram</v>
      </c>
      <c r="K60" s="61" t="str">
        <f>HYPERLINK(INDEX(DATASET_LIMPIO[[Enlace ]], MATCH(ranking_alcance4[[#This Row],[IDENTIFICADOR]], DATASET_LIMPIO[Id.], 0)), "Ver publicación")</f>
        <v>Ver publicación</v>
      </c>
      <c r="L60" s="93"/>
      <c r="M60" s="91"/>
      <c r="N60" s="93"/>
    </row>
    <row r="61" spans="2:14" ht="30" customHeight="1" x14ac:dyDescent="0.2">
      <c r="B61" s="90"/>
      <c r="C61" s="91"/>
      <c r="D61" s="90"/>
      <c r="E61" s="2" t="s">
        <v>2643</v>
      </c>
      <c r="F61" s="55" t="str">
        <f>INDEX(DATASET_LIMPIO[Id.], MATCH(ranking_alcance4[[#This Row],[SEGUIDORES SUMADOS]], DATASET_LIMPIO[Seguimientos], 0))</f>
        <v>17974784105309690</v>
      </c>
      <c r="G61" s="55">
        <f>LARGE(DATASET_LIMPIO[Seguimientos], 6)</f>
        <v>331</v>
      </c>
      <c r="H61" s="29">
        <f>INDEX(DATASET_LIMPIO[Tasa de Interacción], MATCH(ranking_alcance4[[#This Row],[IDENTIFICADOR]],DATASET_LIMPIO[Id.], 0))</f>
        <v>0.101261985068405</v>
      </c>
      <c r="I61" s="60">
        <f>INDEX(DATASET_LIMPIO[Fecha], MATCH(ranking_alcance4[[#This Row],[IDENTIFICADOR]], DATASET_LIMPIO[Id.], 0)) +
INDEX(DATASET_LIMPIO[Hora], MATCH(ranking_alcance4[[#This Row],[IDENTIFICADOR]], DATASET_LIMPIO[Id.], 0))</f>
        <v>45157.422222222223</v>
      </c>
      <c r="J61" s="55" t="str">
        <f>INDEX(DATASET_LIMPIO[Tipo de publicación], MATCH(ranking_alcance4[[#This Row],[IDENTIFICADOR]], DATASET_LIMPIO[Id.], 0))</f>
        <v>Imagen de Instagram</v>
      </c>
      <c r="K61" s="61" t="str">
        <f>HYPERLINK(INDEX(DATASET_LIMPIO[[Enlace ]], MATCH(ranking_alcance4[[#This Row],[IDENTIFICADOR]], DATASET_LIMPIO[Id.], 0)), "Ver publicación")</f>
        <v>Ver publicación</v>
      </c>
      <c r="L61" s="93"/>
      <c r="M61" s="91"/>
      <c r="N61" s="93"/>
    </row>
    <row r="62" spans="2:14" ht="30" customHeight="1" x14ac:dyDescent="0.2">
      <c r="B62" s="90"/>
      <c r="C62" s="91"/>
      <c r="D62" s="90"/>
      <c r="E62" s="2" t="s">
        <v>2644</v>
      </c>
      <c r="F62" s="55" t="str">
        <f>INDEX(DATASET_LIMPIO[Id.], MATCH(ranking_alcance4[[#This Row],[SEGUIDORES SUMADOS]], DATASET_LIMPIO[Seguimientos], 0))</f>
        <v>18070496056696392</v>
      </c>
      <c r="G62" s="55">
        <f>LARGE(DATASET_LIMPIO[Seguimientos], 7)</f>
        <v>327</v>
      </c>
      <c r="H62" s="29">
        <f>INDEX(DATASET_LIMPIO[Tasa de Interacción], MATCH(ranking_alcance4[[#This Row],[IDENTIFICADOR]],DATASET_LIMPIO[Id.], 0))</f>
        <v>0.10255087121798501</v>
      </c>
      <c r="I62" s="60">
        <f>INDEX(DATASET_LIMPIO[Fecha], MATCH(ranking_alcance4[[#This Row],[IDENTIFICADOR]], DATASET_LIMPIO[Id.], 0)) +
INDEX(DATASET_LIMPIO[Hora], MATCH(ranking_alcance4[[#This Row],[IDENTIFICADOR]], DATASET_LIMPIO[Id.], 0))</f>
        <v>45693.322916666664</v>
      </c>
      <c r="J62" s="55" t="str">
        <f>INDEX(DATASET_LIMPIO[Tipo de publicación], MATCH(ranking_alcance4[[#This Row],[IDENTIFICADOR]], DATASET_LIMPIO[Id.], 0))</f>
        <v>Imagen de Instagram</v>
      </c>
      <c r="K62" s="61" t="str">
        <f>HYPERLINK(INDEX(DATASET_LIMPIO[[Enlace ]], MATCH(ranking_alcance4[[#This Row],[IDENTIFICADOR]], DATASET_LIMPIO[Id.], 0)), "Ver publicación")</f>
        <v>Ver publicación</v>
      </c>
      <c r="L62" s="93"/>
      <c r="M62" s="91"/>
      <c r="N62" s="93"/>
    </row>
    <row r="63" spans="2:14" ht="30" customHeight="1" x14ac:dyDescent="0.2">
      <c r="B63" s="90"/>
      <c r="C63" s="91"/>
      <c r="D63" s="90"/>
      <c r="E63" s="2" t="s">
        <v>2646</v>
      </c>
      <c r="F63" s="55" t="str">
        <f>INDEX(DATASET_LIMPIO[Id.], MATCH(ranking_alcance4[[#This Row],[SEGUIDORES SUMADOS]], DATASET_LIMPIO[Seguimientos], 0))</f>
        <v>18022717432667352</v>
      </c>
      <c r="G63" s="55">
        <f>LARGE(DATASET_LIMPIO[Seguimientos], 8)</f>
        <v>257</v>
      </c>
      <c r="H63" s="29">
        <f>INDEX(DATASET_LIMPIO[Tasa de Interacción], MATCH(ranking_alcance4[[#This Row],[IDENTIFICADOR]],DATASET_LIMPIO[Id.], 0))</f>
        <v>0.31010063361908302</v>
      </c>
      <c r="I63" s="60">
        <f>INDEX(DATASET_LIMPIO[Fecha], MATCH(ranking_alcance4[[#This Row],[IDENTIFICADOR]], DATASET_LIMPIO[Id.], 0)) +
INDEX(DATASET_LIMPIO[Hora], MATCH(ranking_alcance4[[#This Row],[IDENTIFICADOR]], DATASET_LIMPIO[Id.], 0))</f>
        <v>45229.79791666667</v>
      </c>
      <c r="J63" s="55" t="str">
        <f>INDEX(DATASET_LIMPIO[Tipo de publicación], MATCH(ranking_alcance4[[#This Row],[IDENTIFICADOR]], DATASET_LIMPIO[Id.], 0))</f>
        <v>Imagen de Instagram</v>
      </c>
      <c r="K63" s="61" t="str">
        <f>HYPERLINK(INDEX(DATASET_LIMPIO[[Enlace ]], MATCH(ranking_alcance4[[#This Row],[IDENTIFICADOR]], DATASET_LIMPIO[Id.], 0)), "Ver publicación")</f>
        <v>Ver publicación</v>
      </c>
      <c r="L63" s="93"/>
      <c r="M63" s="91"/>
      <c r="N63" s="93"/>
    </row>
    <row r="64" spans="2:14" ht="30" customHeight="1" x14ac:dyDescent="0.2">
      <c r="B64" s="90"/>
      <c r="C64" s="91"/>
      <c r="D64" s="90"/>
      <c r="E64" s="2" t="s">
        <v>2647</v>
      </c>
      <c r="F64" s="55" t="str">
        <f>INDEX(DATASET_LIMPIO[Id.], MATCH(ranking_alcance4[[#This Row],[SEGUIDORES SUMADOS]], DATASET_LIMPIO[Seguimientos], 0))</f>
        <v>18425950363011008</v>
      </c>
      <c r="G64" s="55">
        <f>LARGE(DATASET_LIMPIO[Seguimientos], 9)</f>
        <v>163</v>
      </c>
      <c r="H64" s="29">
        <f>INDEX(DATASET_LIMPIO[Tasa de Interacción], MATCH(ranking_alcance4[[#This Row],[IDENTIFICADOR]],DATASET_LIMPIO[Id.], 0))</f>
        <v>7.8197754039989006E-2</v>
      </c>
      <c r="I64" s="60">
        <f>INDEX(DATASET_LIMPIO[Fecha], MATCH(ranking_alcance4[[#This Row],[IDENTIFICADOR]], DATASET_LIMPIO[Id.], 0)) +
INDEX(DATASET_LIMPIO[Hora], MATCH(ranking_alcance4[[#This Row],[IDENTIFICADOR]], DATASET_LIMPIO[Id.], 0))</f>
        <v>45405.870833333334</v>
      </c>
      <c r="J64" s="55" t="str">
        <f>INDEX(DATASET_LIMPIO[Tipo de publicación], MATCH(ranking_alcance4[[#This Row],[IDENTIFICADOR]], DATASET_LIMPIO[Id.], 0))</f>
        <v>Reel de Instagram</v>
      </c>
      <c r="K64" s="61" t="str">
        <f>HYPERLINK(INDEX(DATASET_LIMPIO[[Enlace ]], MATCH(ranking_alcance4[[#This Row],[IDENTIFICADOR]], DATASET_LIMPIO[Id.], 0)), "Ver publicación")</f>
        <v>Ver publicación</v>
      </c>
      <c r="L64" s="93"/>
      <c r="M64" s="91"/>
      <c r="N64" s="93"/>
    </row>
    <row r="65" spans="2:14" ht="30" customHeight="1" x14ac:dyDescent="0.2">
      <c r="B65" s="90"/>
      <c r="C65" s="91"/>
      <c r="D65" s="90"/>
      <c r="E65" s="2" t="s">
        <v>2648</v>
      </c>
      <c r="F65" s="55" t="str">
        <f>INDEX(DATASET_LIMPIO[Id.], MATCH(ranking_alcance4[[#This Row],[SEGUIDORES SUMADOS]], DATASET_LIMPIO[Seguimientos], 0))</f>
        <v>18015856417643768</v>
      </c>
      <c r="G65" s="55">
        <f>LARGE(DATASET_LIMPIO[Seguimientos], 10)</f>
        <v>162</v>
      </c>
      <c r="H65" s="29">
        <f>INDEX(DATASET_LIMPIO[Tasa de Interacción], MATCH(ranking_alcance4[[#This Row],[IDENTIFICADOR]],DATASET_LIMPIO[Id.], 0))</f>
        <v>4.81749311294766E-2</v>
      </c>
      <c r="I65" s="60">
        <f>INDEX(DATASET_LIMPIO[Fecha], MATCH(ranking_alcance4[[#This Row],[IDENTIFICADOR]], DATASET_LIMPIO[Id.], 0)) +
INDEX(DATASET_LIMPIO[Hora], MATCH(ranking_alcance4[[#This Row],[IDENTIFICADOR]], DATASET_LIMPIO[Id.], 0))</f>
        <v>45113.349305555559</v>
      </c>
      <c r="J65" s="55" t="str">
        <f>INDEX(DATASET_LIMPIO[Tipo de publicación], MATCH(ranking_alcance4[[#This Row],[IDENTIFICADOR]], DATASET_LIMPIO[Id.], 0))</f>
        <v>Reel de Instagram</v>
      </c>
      <c r="K65" s="61" t="str">
        <f>HYPERLINK(INDEX(DATASET_LIMPIO[[Enlace ]], MATCH(ranking_alcance4[[#This Row],[IDENTIFICADOR]], DATASET_LIMPIO[Id.], 0)), "Ver publicación")</f>
        <v>Ver publicación</v>
      </c>
      <c r="L65" s="93"/>
      <c r="M65" s="91"/>
      <c r="N65" s="93"/>
    </row>
    <row r="66" spans="2:14" ht="30" customHeight="1" x14ac:dyDescent="0.2">
      <c r="B66" s="90"/>
      <c r="C66" s="91"/>
      <c r="D66" s="98"/>
      <c r="E66" s="99"/>
      <c r="F66" s="99"/>
      <c r="G66" s="99"/>
      <c r="H66" s="99"/>
      <c r="I66" s="99"/>
      <c r="J66" s="99"/>
      <c r="K66" s="99"/>
      <c r="L66" s="100"/>
      <c r="M66" s="91"/>
      <c r="N66" s="93"/>
    </row>
    <row r="67" spans="2:14" ht="30" customHeight="1" thickBot="1" x14ac:dyDescent="0.25">
      <c r="B67" s="90"/>
      <c r="C67" s="91"/>
      <c r="D67" s="95"/>
      <c r="E67" s="96"/>
      <c r="F67" s="96"/>
      <c r="G67" s="96"/>
      <c r="H67" s="96"/>
      <c r="I67" s="96"/>
      <c r="J67" s="96"/>
      <c r="K67" s="96"/>
      <c r="L67" s="97"/>
      <c r="M67" s="91"/>
      <c r="N67" s="93"/>
    </row>
    <row r="68" spans="2:14" ht="30" customHeight="1" thickBot="1" x14ac:dyDescent="0.25">
      <c r="B68" s="90"/>
      <c r="C68" s="91"/>
      <c r="D68" s="90"/>
      <c r="E68" s="226" t="s">
        <v>2681</v>
      </c>
      <c r="F68" s="227"/>
      <c r="G68" s="227"/>
      <c r="H68" s="227"/>
      <c r="I68" s="227"/>
      <c r="J68" s="227"/>
      <c r="K68" s="228"/>
      <c r="L68" s="93"/>
      <c r="M68" s="91"/>
      <c r="N68" s="93"/>
    </row>
    <row r="69" spans="2:14" ht="30" customHeight="1" x14ac:dyDescent="0.2">
      <c r="B69" s="90"/>
      <c r="C69" s="91"/>
      <c r="D69" s="90"/>
      <c r="E69" s="225" t="s">
        <v>2679</v>
      </c>
      <c r="F69" s="225"/>
      <c r="G69" s="225"/>
      <c r="H69" s="225"/>
      <c r="I69" s="225"/>
      <c r="J69" s="225"/>
      <c r="K69" s="225"/>
      <c r="L69" s="93"/>
      <c r="M69" s="91"/>
      <c r="N69" s="93"/>
    </row>
    <row r="70" spans="2:14" ht="30" customHeight="1" x14ac:dyDescent="0.2">
      <c r="B70" s="90"/>
      <c r="C70" s="91"/>
      <c r="D70" s="90"/>
      <c r="E70" s="225"/>
      <c r="F70" s="225"/>
      <c r="G70" s="225"/>
      <c r="H70" s="225"/>
      <c r="I70" s="225"/>
      <c r="J70" s="225"/>
      <c r="K70" s="225"/>
      <c r="L70" s="93"/>
      <c r="M70" s="91"/>
      <c r="N70" s="93"/>
    </row>
    <row r="71" spans="2:14" ht="30" customHeight="1" x14ac:dyDescent="0.2">
      <c r="B71" s="90"/>
      <c r="C71" s="91"/>
      <c r="D71" s="90"/>
      <c r="E71" s="224" t="str">
        <f>"Entre las 10 mejores publicaciones, hay " &amp;
COUNTIF(ranking_alcance45[TIPO DE CONTENIDO],"Reel de Instagram") &amp; " Reels, " &amp;
COUNTIF(ranking_alcance45[TIPO DE CONTENIDO],"Imagen de Instagram") &amp; " Imágenes y " &amp;
COUNTIF(ranking_alcance45[TIPO DE CONTENIDO],"Secuencia de Instagram") &amp; " Secuencias. Suman, en total, " &amp;
TEXT(SUM(ranking_alcance45[TASA DE INTERACCIÓN]), "#.##0") &amp; " usuarios que empezaron a seguir a Cuchá."</f>
        <v>Entre las 10 mejores publicaciones, hay 0 Reels, 8 Imágenes y 2 Secuencias. Suman, en total, 3 usuarios que empezaron a seguir a Cuchá.</v>
      </c>
      <c r="F71" s="224"/>
      <c r="G71" s="224"/>
      <c r="H71" s="224"/>
      <c r="I71" s="224"/>
      <c r="J71" s="224"/>
      <c r="K71" s="224"/>
      <c r="L71" s="93"/>
      <c r="M71" s="91"/>
      <c r="N71" s="93"/>
    </row>
    <row r="72" spans="2:14" ht="30" customHeight="1" x14ac:dyDescent="0.2">
      <c r="B72" s="90"/>
      <c r="C72" s="91"/>
      <c r="D72" s="90"/>
      <c r="E72" s="223" t="s">
        <v>2626</v>
      </c>
      <c r="F72" s="223"/>
      <c r="G72" s="223"/>
      <c r="H72" s="223"/>
      <c r="I72" s="223"/>
      <c r="J72" s="223"/>
      <c r="K72" s="223"/>
      <c r="L72" s="93"/>
      <c r="M72" s="91"/>
      <c r="N72" s="93"/>
    </row>
    <row r="73" spans="2:14" ht="30" customHeight="1" x14ac:dyDescent="0.2">
      <c r="B73" s="90"/>
      <c r="C73" s="91"/>
      <c r="D73" s="90"/>
      <c r="E73" s="224" t="str">
        <f>"Las publicaciones del Top 10 tienen una tasa de interacción promedio (cantidad de interacciones sobre visualizaciones) de " &amp;
TEXT(AVERAGE(ranking_alcance45[TASA DE INTERACCIÓN2]), "0,00%") &amp;
", frente a un promedio general de " &amp;
TEXT(AVERAGE(DATASET_LIMPIO[Tasa de Interacción]), "0,00%") &amp; "."</f>
        <v>Las publicaciones del Top 10 tienen una tasa de interacción promedio (cantidad de interacciones sobre visualizaciones) de 25,37%, frente a un promedio general de 7,46%.</v>
      </c>
      <c r="F73" s="224"/>
      <c r="G73" s="224"/>
      <c r="H73" s="224"/>
      <c r="I73" s="224"/>
      <c r="J73" s="224"/>
      <c r="K73" s="224"/>
      <c r="L73" s="93"/>
      <c r="M73" s="91"/>
      <c r="N73" s="93"/>
    </row>
    <row r="74" spans="2:14" ht="30" customHeight="1" x14ac:dyDescent="0.2">
      <c r="B74" s="90"/>
      <c r="C74" s="91"/>
      <c r="D74" s="90"/>
      <c r="E74" s="141"/>
      <c r="F74" s="115"/>
      <c r="G74" s="115"/>
      <c r="H74" s="115"/>
      <c r="I74" s="115"/>
      <c r="J74" s="115"/>
      <c r="K74" s="91"/>
      <c r="L74" s="93"/>
      <c r="M74" s="91"/>
      <c r="N74" s="93"/>
    </row>
    <row r="75" spans="2:14" ht="30" customHeight="1" x14ac:dyDescent="0.2">
      <c r="B75" s="90"/>
      <c r="C75" s="91"/>
      <c r="D75" s="90"/>
      <c r="E75" s="52" t="s">
        <v>2586</v>
      </c>
      <c r="F75" s="52" t="s">
        <v>2632</v>
      </c>
      <c r="G75" s="52" t="s">
        <v>2633</v>
      </c>
      <c r="H75" s="52" t="s">
        <v>2680</v>
      </c>
      <c r="I75" s="59" t="s">
        <v>2634</v>
      </c>
      <c r="J75" s="52" t="s">
        <v>2635</v>
      </c>
      <c r="K75" s="52" t="s">
        <v>2683</v>
      </c>
      <c r="L75" s="93"/>
      <c r="M75" s="91"/>
      <c r="N75" s="93"/>
    </row>
    <row r="76" spans="2:14" ht="30" customHeight="1" x14ac:dyDescent="0.2">
      <c r="B76" s="90"/>
      <c r="C76" s="91"/>
      <c r="D76" s="90"/>
      <c r="E76" s="2" t="s">
        <v>2638</v>
      </c>
      <c r="F76" s="55" t="str">
        <f>INDEX(DATASET_LIMPIO[Id.], MATCH(ranking_alcance45[[#This Row],[TASA DE INTERACCIÓN]], DATASET_LIMPIO[Tasa de Interacción], 0))</f>
        <v>17989243739375410</v>
      </c>
      <c r="G76" s="33">
        <f>LARGE(DATASET_LIMPIO[Tasa de Interacción], 1)</f>
        <v>0.31019898106315502</v>
      </c>
      <c r="H76" s="29">
        <f>INDEX(DATASET_LIMPIO[Tasa de Interacción], MATCH(ranking_alcance45[[#This Row],[IDENTIFICADOR]],DATASET_LIMPIO[Id.], 0))</f>
        <v>0.31019898106315502</v>
      </c>
      <c r="I76" s="60">
        <f>INDEX(DATASET_LIMPIO[Fecha], MATCH(ranking_alcance45[[#This Row],[IDENTIFICADOR]], DATASET_LIMPIO[Id.], 0)) +
INDEX(DATASET_LIMPIO[Hora], MATCH(ranking_alcance45[[#This Row],[IDENTIFICADOR]], DATASET_LIMPIO[Id.], 0))</f>
        <v>45219.770833333336</v>
      </c>
      <c r="J76" s="55" t="str">
        <f>INDEX(DATASET_LIMPIO[Tipo de publicación], MATCH(ranking_alcance45[[#This Row],[IDENTIFICADOR]], DATASET_LIMPIO[Id.], 0))</f>
        <v>Imagen de Instagram</v>
      </c>
      <c r="K76" s="61" t="str">
        <f>HYPERLINK(INDEX(DATASET_LIMPIO[[Enlace ]], MATCH(ranking_alcance45[[#This Row],[IDENTIFICADOR]], DATASET_LIMPIO[Id.], 0)), "Ver publicación")</f>
        <v>Ver publicación</v>
      </c>
      <c r="L76" s="93"/>
      <c r="M76" s="91"/>
      <c r="N76" s="93"/>
    </row>
    <row r="77" spans="2:14" ht="30" customHeight="1" x14ac:dyDescent="0.2">
      <c r="B77" s="90"/>
      <c r="C77" s="91"/>
      <c r="D77" s="90"/>
      <c r="E77" s="57" t="s">
        <v>2639</v>
      </c>
      <c r="F77" s="55" t="str">
        <f>INDEX(DATASET_LIMPIO[Id.], MATCH(ranking_alcance45[[#This Row],[TASA DE INTERACCIÓN]], DATASET_LIMPIO[Tasa de Interacción], 0))</f>
        <v>18022717432667352</v>
      </c>
      <c r="G77" s="33">
        <f>LARGE(DATASET_LIMPIO[Tasa de Interacción], 2)</f>
        <v>0.31010063361908302</v>
      </c>
      <c r="H77" s="29">
        <f>INDEX(DATASET_LIMPIO[Tasa de Interacción], MATCH(ranking_alcance45[[#This Row],[IDENTIFICADOR]],DATASET_LIMPIO[Id.], 0))</f>
        <v>0.31010063361908302</v>
      </c>
      <c r="I77" s="60">
        <f>INDEX(DATASET_LIMPIO[Fecha], MATCH(ranking_alcance45[[#This Row],[IDENTIFICADOR]], DATASET_LIMPIO[Id.], 0)) +
INDEX(DATASET_LIMPIO[Hora], MATCH(ranking_alcance45[[#This Row],[IDENTIFICADOR]], DATASET_LIMPIO[Id.], 0))</f>
        <v>45229.79791666667</v>
      </c>
      <c r="J77" s="55" t="str">
        <f>INDEX(DATASET_LIMPIO[Tipo de publicación], MATCH(ranking_alcance45[[#This Row],[IDENTIFICADOR]], DATASET_LIMPIO[Id.], 0))</f>
        <v>Imagen de Instagram</v>
      </c>
      <c r="K77" s="61" t="str">
        <f>HYPERLINK(INDEX(DATASET_LIMPIO[[Enlace ]], MATCH(ranking_alcance45[[#This Row],[IDENTIFICADOR]], DATASET_LIMPIO[Id.], 0)), "Ver publicación")</f>
        <v>Ver publicación</v>
      </c>
      <c r="L77" s="93"/>
      <c r="M77" s="91"/>
      <c r="N77" s="93"/>
    </row>
    <row r="78" spans="2:14" ht="30" customHeight="1" x14ac:dyDescent="0.2">
      <c r="B78" s="90"/>
      <c r="C78" s="91"/>
      <c r="D78" s="90"/>
      <c r="E78" s="57" t="s">
        <v>2640</v>
      </c>
      <c r="F78" s="55" t="str">
        <f>INDEX(DATASET_LIMPIO[Id.], MATCH(ranking_alcance45[[#This Row],[TASA DE INTERACCIÓN]], DATASET_LIMPIO[Tasa de Interacción], 0))</f>
        <v>17862980301180590</v>
      </c>
      <c r="G78" s="33">
        <f>LARGE(DATASET_LIMPIO[Tasa de Interacción],3)</f>
        <v>0.29637983534453599</v>
      </c>
      <c r="H78" s="29">
        <f>INDEX(DATASET_LIMPIO[Tasa de Interacción], MATCH(ranking_alcance45[[#This Row],[IDENTIFICADOR]],DATASET_LIMPIO[Id.], 0))</f>
        <v>0.29637983534453599</v>
      </c>
      <c r="I78" s="60">
        <f>INDEX(DATASET_LIMPIO[Fecha], MATCH(ranking_alcance45[[#This Row],[IDENTIFICADOR]], DATASET_LIMPIO[Id.], 0)) +
INDEX(DATASET_LIMPIO[Hora], MATCH(ranking_alcance45[[#This Row],[IDENTIFICADOR]], DATASET_LIMPIO[Id.], 0))</f>
        <v>45572.817361111112</v>
      </c>
      <c r="J78" s="55" t="str">
        <f>INDEX(DATASET_LIMPIO[Tipo de publicación], MATCH(ranking_alcance45[[#This Row],[IDENTIFICADOR]], DATASET_LIMPIO[Id.], 0))</f>
        <v>Imagen de Instagram</v>
      </c>
      <c r="K78" s="61" t="str">
        <f>HYPERLINK(INDEX(DATASET_LIMPIO[[Enlace ]], MATCH(ranking_alcance45[[#This Row],[IDENTIFICADOR]], DATASET_LIMPIO[Id.], 0)), "Ver publicación")</f>
        <v>Ver publicación</v>
      </c>
      <c r="L78" s="93"/>
      <c r="M78" s="91"/>
      <c r="N78" s="93"/>
    </row>
    <row r="79" spans="2:14" ht="30" customHeight="1" x14ac:dyDescent="0.2">
      <c r="B79" s="90"/>
      <c r="C79" s="91"/>
      <c r="D79" s="90"/>
      <c r="E79" s="2" t="s">
        <v>2641</v>
      </c>
      <c r="F79" s="55" t="str">
        <f>INDEX(DATASET_LIMPIO[Id.], MATCH(ranking_alcance45[[#This Row],[TASA DE INTERACCIÓN]], DATASET_LIMPIO[Tasa de Interacción], 0))</f>
        <v>17990358362438370</v>
      </c>
      <c r="G79" s="33">
        <f>LARGE(DATASET_LIMPIO[Tasa de Interacción], 4)</f>
        <v>0.25051488485302398</v>
      </c>
      <c r="H79" s="29">
        <f>INDEX(DATASET_LIMPIO[Tasa de Interacción], MATCH(ranking_alcance45[[#This Row],[IDENTIFICADOR]],DATASET_LIMPIO[Id.], 0))</f>
        <v>0.25051488485302398</v>
      </c>
      <c r="I79" s="60">
        <f>INDEX(DATASET_LIMPIO[Fecha], MATCH(ranking_alcance45[[#This Row],[IDENTIFICADOR]], DATASET_LIMPIO[Id.], 0)) +
INDEX(DATASET_LIMPIO[Hora], MATCH(ranking_alcance45[[#This Row],[IDENTIFICADOR]], DATASET_LIMPIO[Id.], 0))</f>
        <v>45377.794444444444</v>
      </c>
      <c r="J79" s="55" t="str">
        <f>INDEX(DATASET_LIMPIO[Tipo de publicación], MATCH(ranking_alcance45[[#This Row],[IDENTIFICADOR]], DATASET_LIMPIO[Id.], 0))</f>
        <v>Imagen de Instagram</v>
      </c>
      <c r="K79" s="61" t="str">
        <f>HYPERLINK(INDEX(DATASET_LIMPIO[[Enlace ]], MATCH(ranking_alcance45[[#This Row],[IDENTIFICADOR]], DATASET_LIMPIO[Id.], 0)), "Ver publicación")</f>
        <v>Ver publicación</v>
      </c>
      <c r="L79" s="93"/>
      <c r="M79" s="91"/>
      <c r="N79" s="93"/>
    </row>
    <row r="80" spans="2:14" ht="30" customHeight="1" x14ac:dyDescent="0.2">
      <c r="B80" s="90"/>
      <c r="C80" s="91"/>
      <c r="D80" s="90"/>
      <c r="E80" s="2" t="s">
        <v>2642</v>
      </c>
      <c r="F80" s="55" t="str">
        <f>INDEX(DATASET_LIMPIO[Id.], MATCH(ranking_alcance45[[#This Row],[TASA DE INTERACCIÓN]], DATASET_LIMPIO[Tasa de Interacción], 0))</f>
        <v>17933594435659120</v>
      </c>
      <c r="G80" s="33">
        <f>LARGE(DATASET_LIMPIO[Tasa de Interacción], 5)</f>
        <v>0.246807795698925</v>
      </c>
      <c r="H80" s="29">
        <f>INDEX(DATASET_LIMPIO[Tasa de Interacción], MATCH(ranking_alcance45[[#This Row],[IDENTIFICADOR]],DATASET_LIMPIO[Id.], 0))</f>
        <v>0.246807795698925</v>
      </c>
      <c r="I80" s="60">
        <f>INDEX(DATASET_LIMPIO[Fecha], MATCH(ranking_alcance45[[#This Row],[IDENTIFICADOR]], DATASET_LIMPIO[Id.], 0)) +
INDEX(DATASET_LIMPIO[Hora], MATCH(ranking_alcance45[[#This Row],[IDENTIFICADOR]], DATASET_LIMPIO[Id.], 0))</f>
        <v>45220.675000000003</v>
      </c>
      <c r="J80" s="55" t="str">
        <f>INDEX(DATASET_LIMPIO[Tipo de publicación], MATCH(ranking_alcance45[[#This Row],[IDENTIFICADOR]], DATASET_LIMPIO[Id.], 0))</f>
        <v>Secuencia de Instagram</v>
      </c>
      <c r="K80" s="61" t="str">
        <f>HYPERLINK(INDEX(DATASET_LIMPIO[[Enlace ]], MATCH(ranking_alcance45[[#This Row],[IDENTIFICADOR]], DATASET_LIMPIO[Id.], 0)), "Ver publicación")</f>
        <v>Ver publicación</v>
      </c>
      <c r="L80" s="93"/>
      <c r="M80" s="91"/>
      <c r="N80" s="93"/>
    </row>
    <row r="81" spans="2:14" ht="30" customHeight="1" x14ac:dyDescent="0.2">
      <c r="B81" s="90"/>
      <c r="C81" s="91"/>
      <c r="D81" s="90"/>
      <c r="E81" s="2" t="s">
        <v>2643</v>
      </c>
      <c r="F81" s="55" t="str">
        <f>INDEX(DATASET_LIMPIO[Id.], MATCH(ranking_alcance45[[#This Row],[TASA DE INTERACCIÓN]], DATASET_LIMPIO[Tasa de Interacción], 0))</f>
        <v>18431384212068992</v>
      </c>
      <c r="G81" s="33">
        <f>LARGE(DATASET_LIMPIO[Tasa de Interacción], 6)</f>
        <v>0.241011235955056</v>
      </c>
      <c r="H81" s="29">
        <f>INDEX(DATASET_LIMPIO[Tasa de Interacción], MATCH(ranking_alcance45[[#This Row],[IDENTIFICADOR]],DATASET_LIMPIO[Id.], 0))</f>
        <v>0.241011235955056</v>
      </c>
      <c r="I81" s="60">
        <f>INDEX(DATASET_LIMPIO[Fecha], MATCH(ranking_alcance45[[#This Row],[IDENTIFICADOR]], DATASET_LIMPIO[Id.], 0)) +
INDEX(DATASET_LIMPIO[Hora], MATCH(ranking_alcance45[[#This Row],[IDENTIFICADOR]], DATASET_LIMPIO[Id.], 0))</f>
        <v>45551.801388888889</v>
      </c>
      <c r="J81" s="55" t="str">
        <f>INDEX(DATASET_LIMPIO[Tipo de publicación], MATCH(ranking_alcance45[[#This Row],[IDENTIFICADOR]], DATASET_LIMPIO[Id.], 0))</f>
        <v>Imagen de Instagram</v>
      </c>
      <c r="K81" s="61" t="str">
        <f>HYPERLINK(INDEX(DATASET_LIMPIO[[Enlace ]], MATCH(ranking_alcance45[[#This Row],[IDENTIFICADOR]], DATASET_LIMPIO[Id.], 0)), "Ver publicación")</f>
        <v>Ver publicación</v>
      </c>
      <c r="L81" s="93"/>
      <c r="M81" s="91"/>
      <c r="N81" s="93"/>
    </row>
    <row r="82" spans="2:14" ht="30" customHeight="1" x14ac:dyDescent="0.2">
      <c r="B82" s="90"/>
      <c r="C82" s="91"/>
      <c r="D82" s="90"/>
      <c r="E82" s="2" t="s">
        <v>2644</v>
      </c>
      <c r="F82" s="55" t="str">
        <f>INDEX(DATASET_LIMPIO[Id.], MATCH(ranking_alcance45[[#This Row],[TASA DE INTERACCIÓN]], DATASET_LIMPIO[Tasa de Interacción], 0))</f>
        <v>18094913932408360</v>
      </c>
      <c r="G82" s="33">
        <f>LARGE(DATASET_LIMPIO[Tasa de Interacción], 7)</f>
        <v>0.22429057888762799</v>
      </c>
      <c r="H82" s="29">
        <f>INDEX(DATASET_LIMPIO[Tasa de Interacción], MATCH(ranking_alcance45[[#This Row],[IDENTIFICADOR]],DATASET_LIMPIO[Id.], 0))</f>
        <v>0.22429057888762799</v>
      </c>
      <c r="I82" s="60">
        <f>INDEX(DATASET_LIMPIO[Fecha], MATCH(ranking_alcance45[[#This Row],[IDENTIFICADOR]], DATASET_LIMPIO[Id.], 0)) +
INDEX(DATASET_LIMPIO[Hora], MATCH(ranking_alcance45[[#This Row],[IDENTIFICADOR]], DATASET_LIMPIO[Id.], 0))</f>
        <v>45392.482638888891</v>
      </c>
      <c r="J82" s="55" t="str">
        <f>INDEX(DATASET_LIMPIO[Tipo de publicación], MATCH(ranking_alcance45[[#This Row],[IDENTIFICADOR]], DATASET_LIMPIO[Id.], 0))</f>
        <v>Imagen de Instagram</v>
      </c>
      <c r="K82" s="61" t="str">
        <f>HYPERLINK(INDEX(DATASET_LIMPIO[[Enlace ]], MATCH(ranking_alcance45[[#This Row],[IDENTIFICADOR]], DATASET_LIMPIO[Id.], 0)), "Ver publicación")</f>
        <v>Ver publicación</v>
      </c>
      <c r="L82" s="93"/>
      <c r="M82" s="91"/>
      <c r="N82" s="93"/>
    </row>
    <row r="83" spans="2:14" ht="30" customHeight="1" x14ac:dyDescent="0.2">
      <c r="B83" s="90"/>
      <c r="C83" s="91"/>
      <c r="D83" s="90"/>
      <c r="E83" s="2" t="s">
        <v>2646</v>
      </c>
      <c r="F83" s="55" t="str">
        <f>INDEX(DATASET_LIMPIO[Id.], MATCH(ranking_alcance45[[#This Row],[TASA DE INTERACCIÓN]], DATASET_LIMPIO[Tasa de Interacción], 0))</f>
        <v>17869841283007700</v>
      </c>
      <c r="G83" s="33">
        <f>LARGE(DATASET_LIMPIO[Tasa de Interacción], 8)</f>
        <v>0.22313384813384801</v>
      </c>
      <c r="H83" s="29">
        <f>INDEX(DATASET_LIMPIO[Tasa de Interacción], MATCH(ranking_alcance45[[#This Row],[IDENTIFICADOR]],DATASET_LIMPIO[Id.], 0))</f>
        <v>0.22313384813384801</v>
      </c>
      <c r="I83" s="60">
        <f>INDEX(DATASET_LIMPIO[Fecha], MATCH(ranking_alcance45[[#This Row],[IDENTIFICADOR]], DATASET_LIMPIO[Id.], 0)) +
INDEX(DATASET_LIMPIO[Hora], MATCH(ranking_alcance45[[#This Row],[IDENTIFICADOR]], DATASET_LIMPIO[Id.], 0))</f>
        <v>45240.305555555555</v>
      </c>
      <c r="J83" s="55" t="str">
        <f>INDEX(DATASET_LIMPIO[Tipo de publicación], MATCH(ranking_alcance45[[#This Row],[IDENTIFICADOR]], DATASET_LIMPIO[Id.], 0))</f>
        <v>Imagen de Instagram</v>
      </c>
      <c r="K83" s="61" t="str">
        <f>HYPERLINK(INDEX(DATASET_LIMPIO[[Enlace ]], MATCH(ranking_alcance45[[#This Row],[IDENTIFICADOR]], DATASET_LIMPIO[Id.], 0)), "Ver publicación")</f>
        <v>Ver publicación</v>
      </c>
      <c r="L83" s="93"/>
      <c r="M83" s="91"/>
      <c r="N83" s="93"/>
    </row>
    <row r="84" spans="2:14" ht="30" customHeight="1" x14ac:dyDescent="0.2">
      <c r="B84" s="90"/>
      <c r="C84" s="91"/>
      <c r="D84" s="90"/>
      <c r="E84" s="2" t="s">
        <v>2647</v>
      </c>
      <c r="F84" s="55" t="str">
        <f>INDEX(DATASET_LIMPIO[Id.], MATCH(ranking_alcance45[[#This Row],[TASA DE INTERACCIÓN]], DATASET_LIMPIO[Tasa de Interacción], 0))</f>
        <v>18007938728415140</v>
      </c>
      <c r="G84" s="33">
        <f>LARGE(DATASET_LIMPIO[Tasa de Interacción], 9)</f>
        <v>0.21959942775393401</v>
      </c>
      <c r="H84" s="29">
        <f>INDEX(DATASET_LIMPIO[Tasa de Interacción], MATCH(ranking_alcance45[[#This Row],[IDENTIFICADOR]],DATASET_LIMPIO[Id.], 0))</f>
        <v>0.21959942775393401</v>
      </c>
      <c r="I84" s="60">
        <f>INDEX(DATASET_LIMPIO[Fecha], MATCH(ranking_alcance45[[#This Row],[IDENTIFICADOR]], DATASET_LIMPIO[Id.], 0)) +
INDEX(DATASET_LIMPIO[Hora], MATCH(ranking_alcance45[[#This Row],[IDENTIFICADOR]], DATASET_LIMPIO[Id.], 0))</f>
        <v>45418.435416666667</v>
      </c>
      <c r="J84" s="55" t="str">
        <f>INDEX(DATASET_LIMPIO[Tipo de publicación], MATCH(ranking_alcance45[[#This Row],[IDENTIFICADOR]], DATASET_LIMPIO[Id.], 0))</f>
        <v>Secuencia de Instagram</v>
      </c>
      <c r="K84" s="61" t="str">
        <f>HYPERLINK(INDEX(DATASET_LIMPIO[[Enlace ]], MATCH(ranking_alcance45[[#This Row],[IDENTIFICADOR]], DATASET_LIMPIO[Id.], 0)), "Ver publicación")</f>
        <v>Ver publicación</v>
      </c>
      <c r="L84" s="93"/>
      <c r="M84" s="91"/>
      <c r="N84" s="93"/>
    </row>
    <row r="85" spans="2:14" ht="30" customHeight="1" x14ac:dyDescent="0.2">
      <c r="B85" s="90"/>
      <c r="C85" s="91"/>
      <c r="D85" s="90"/>
      <c r="E85" s="2" t="s">
        <v>2648</v>
      </c>
      <c r="F85" s="55" t="str">
        <f>INDEX(DATASET_LIMPIO[Id.], MATCH(ranking_alcance45[[#This Row],[TASA DE INTERACCIÓN]], DATASET_LIMPIO[Tasa de Interacción], 0))</f>
        <v>18054422899594880</v>
      </c>
      <c r="G85" s="33">
        <f>LARGE(DATASET_LIMPIO[Tasa de Interacción], 10)</f>
        <v>0.21459559962813801</v>
      </c>
      <c r="H85" s="29">
        <f>INDEX(DATASET_LIMPIO[Tasa de Interacción], MATCH(ranking_alcance45[[#This Row],[IDENTIFICADOR]],DATASET_LIMPIO[Id.], 0))</f>
        <v>0.21459559962813801</v>
      </c>
      <c r="I85" s="60">
        <f>INDEX(DATASET_LIMPIO[Fecha], MATCH(ranking_alcance45[[#This Row],[IDENTIFICADOR]], DATASET_LIMPIO[Id.], 0)) +
INDEX(DATASET_LIMPIO[Hora], MATCH(ranking_alcance45[[#This Row],[IDENTIFICADOR]], DATASET_LIMPIO[Id.], 0))</f>
        <v>45400.473611111112</v>
      </c>
      <c r="J85" s="55" t="str">
        <f>INDEX(DATASET_LIMPIO[Tipo de publicación], MATCH(ranking_alcance45[[#This Row],[IDENTIFICADOR]], DATASET_LIMPIO[Id.], 0))</f>
        <v>Imagen de Instagram</v>
      </c>
      <c r="K85" s="61" t="str">
        <f>HYPERLINK(INDEX(DATASET_LIMPIO[[Enlace ]], MATCH(ranking_alcance45[[#This Row],[IDENTIFICADOR]], DATASET_LIMPIO[Id.], 0)), "Ver publicación")</f>
        <v>Ver publicación</v>
      </c>
      <c r="L85" s="93"/>
      <c r="M85" s="91"/>
      <c r="N85" s="93"/>
    </row>
    <row r="86" spans="2:14" ht="30" customHeight="1" x14ac:dyDescent="0.2">
      <c r="B86" s="90"/>
      <c r="C86" s="91"/>
      <c r="D86" s="98"/>
      <c r="E86" s="99"/>
      <c r="F86" s="99"/>
      <c r="G86" s="99"/>
      <c r="H86" s="99"/>
      <c r="I86" s="99"/>
      <c r="J86" s="99"/>
      <c r="K86" s="99"/>
      <c r="L86" s="100"/>
      <c r="M86" s="91"/>
      <c r="N86" s="93"/>
    </row>
    <row r="87" spans="2:14" ht="30" customHeight="1" x14ac:dyDescent="0.2">
      <c r="B87" s="98"/>
      <c r="C87" s="99"/>
      <c r="D87" s="99"/>
      <c r="E87" s="99"/>
      <c r="F87" s="99"/>
      <c r="G87" s="99"/>
      <c r="H87" s="99"/>
      <c r="I87" s="99"/>
      <c r="J87" s="99"/>
      <c r="K87" s="99"/>
      <c r="L87" s="99"/>
      <c r="M87" s="99"/>
      <c r="N87" s="100"/>
    </row>
  </sheetData>
  <sheetProtection algorithmName="SHA-512" hashValue="JdjoD06XsG8i7+danEVvU/rxGepWJXbjFsppKgxLF/btHJOVWuAi4boLo4DZrC0ijtnHOdU0j28Va78c/fO3FA==" saltValue="eYe/Qm1QbV2fXUJtyomuEA==" spinCount="100000" sheet="1" objects="1" scenarios="1"/>
  <mergeCells count="23">
    <mergeCell ref="E69:K70"/>
    <mergeCell ref="E71:K71"/>
    <mergeCell ref="E72:K72"/>
    <mergeCell ref="E73:K73"/>
    <mergeCell ref="E13:K13"/>
    <mergeCell ref="E14:K14"/>
    <mergeCell ref="E30:K30"/>
    <mergeCell ref="E31:K32"/>
    <mergeCell ref="E33:K33"/>
    <mergeCell ref="E29:K29"/>
    <mergeCell ref="E49:K49"/>
    <mergeCell ref="E68:K68"/>
    <mergeCell ref="E51:K51"/>
    <mergeCell ref="B1:N3"/>
    <mergeCell ref="B4:N4"/>
    <mergeCell ref="D5:L8"/>
    <mergeCell ref="E52:K52"/>
    <mergeCell ref="E53:K53"/>
    <mergeCell ref="E34:K34"/>
    <mergeCell ref="E50:K50"/>
    <mergeCell ref="E11:K11"/>
    <mergeCell ref="E12:K12"/>
    <mergeCell ref="E10:K10"/>
  </mergeCells>
  <pageMargins left="0.7" right="0.7" top="0.75" bottom="0.75" header="0.3" footer="0.3"/>
  <pageSetup orientation="portrait" r:id="rId1"/>
  <ignoredErrors>
    <ignoredError sqref="G56:G65 G76:G85 G37:G46 G17:G26" calculatedColumn="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36748-FF7A-416E-9C4F-1A96CDBB1F37}">
  <dimension ref="B1:K20"/>
  <sheetViews>
    <sheetView showGridLines="0" workbookViewId="0">
      <selection activeCell="D4" sqref="D4:I4"/>
    </sheetView>
  </sheetViews>
  <sheetFormatPr baseColWidth="10" defaultColWidth="20.77734375" defaultRowHeight="30" customHeight="1" x14ac:dyDescent="0.2"/>
  <cols>
    <col min="1" max="1" width="3.77734375" style="1" customWidth="1"/>
    <col min="2" max="2" width="3.77734375" style="90" customWidth="1"/>
    <col min="3" max="3" width="3.77734375" style="91" customWidth="1"/>
    <col min="4" max="8" width="20.77734375" style="91"/>
    <col min="9" max="9" width="20.77734375" style="103"/>
    <col min="10" max="10" width="3.77734375" style="91" customWidth="1"/>
    <col min="11" max="11" width="3.77734375" style="93" customWidth="1"/>
    <col min="12" max="16384" width="20.77734375" style="1"/>
  </cols>
  <sheetData>
    <row r="1" spans="2:11" ht="30" customHeight="1" x14ac:dyDescent="0.2">
      <c r="B1" s="231"/>
      <c r="C1" s="232"/>
      <c r="D1" s="232"/>
      <c r="E1" s="232"/>
      <c r="F1" s="232"/>
      <c r="G1" s="232"/>
      <c r="H1" s="232"/>
      <c r="I1" s="232"/>
      <c r="J1" s="232"/>
      <c r="K1" s="233"/>
    </row>
    <row r="2" spans="2:11" ht="30" customHeight="1" x14ac:dyDescent="0.2">
      <c r="B2" s="234"/>
      <c r="C2" s="235"/>
      <c r="D2" s="235"/>
      <c r="E2" s="235"/>
      <c r="F2" s="235"/>
      <c r="G2" s="235"/>
      <c r="H2" s="235"/>
      <c r="I2" s="235"/>
      <c r="J2" s="235"/>
      <c r="K2" s="236"/>
    </row>
    <row r="3" spans="2:11" ht="30" customHeight="1" x14ac:dyDescent="0.2">
      <c r="B3" s="237"/>
      <c r="C3" s="238"/>
      <c r="D3" s="238"/>
      <c r="E3" s="238"/>
      <c r="F3" s="238"/>
      <c r="G3" s="238"/>
      <c r="H3" s="238"/>
      <c r="I3" s="238"/>
      <c r="J3" s="238"/>
      <c r="K3" s="239"/>
    </row>
    <row r="4" spans="2:11" ht="30" customHeight="1" x14ac:dyDescent="0.3">
      <c r="B4" s="104"/>
      <c r="C4" s="105"/>
      <c r="D4" s="229" t="s">
        <v>2690</v>
      </c>
      <c r="E4" s="229"/>
      <c r="F4" s="229"/>
      <c r="G4" s="229"/>
      <c r="H4" s="229"/>
      <c r="I4" s="229"/>
      <c r="J4" s="106"/>
      <c r="K4" s="107"/>
    </row>
    <row r="5" spans="2:11" ht="30" customHeight="1" x14ac:dyDescent="0.2">
      <c r="B5" s="95"/>
      <c r="C5" s="96"/>
      <c r="D5" s="230" t="s">
        <v>2789</v>
      </c>
      <c r="E5" s="230"/>
      <c r="F5" s="230"/>
      <c r="G5" s="230"/>
      <c r="H5" s="230"/>
      <c r="I5" s="230"/>
      <c r="J5" s="96"/>
      <c r="K5" s="97"/>
    </row>
    <row r="6" spans="2:11" ht="30" customHeight="1" x14ac:dyDescent="0.2">
      <c r="D6" s="224"/>
      <c r="E6" s="224"/>
      <c r="F6" s="224"/>
      <c r="G6" s="224"/>
      <c r="H6" s="224"/>
      <c r="I6" s="224"/>
    </row>
    <row r="7" spans="2:11" ht="30" customHeight="1" x14ac:dyDescent="0.2">
      <c r="D7" s="224"/>
      <c r="E7" s="224"/>
      <c r="F7" s="224"/>
      <c r="G7" s="224"/>
      <c r="H7" s="224"/>
      <c r="I7" s="224"/>
    </row>
    <row r="8" spans="2:11" ht="30" customHeight="1" x14ac:dyDescent="0.2">
      <c r="D8" s="224"/>
      <c r="E8" s="224"/>
      <c r="F8" s="224"/>
      <c r="G8" s="224"/>
      <c r="H8" s="224"/>
      <c r="I8" s="224"/>
    </row>
    <row r="9" spans="2:11" s="2" customFormat="1" ht="30" customHeight="1" x14ac:dyDescent="0.3">
      <c r="B9" s="101"/>
      <c r="C9" s="92"/>
      <c r="D9" s="2" t="s">
        <v>2592</v>
      </c>
      <c r="E9" s="2" t="s">
        <v>2593</v>
      </c>
      <c r="F9" s="2" t="s">
        <v>2594</v>
      </c>
      <c r="G9" s="2" t="s">
        <v>2595</v>
      </c>
      <c r="H9" s="2" t="s">
        <v>2688</v>
      </c>
      <c r="I9" s="32" t="s">
        <v>2689</v>
      </c>
      <c r="J9" s="92"/>
      <c r="K9" s="102"/>
    </row>
    <row r="10" spans="2:11" s="2" customFormat="1" ht="30" customHeight="1" x14ac:dyDescent="0.3">
      <c r="B10" s="101"/>
      <c r="C10" s="92"/>
      <c r="D10" s="2" t="s">
        <v>2591</v>
      </c>
      <c r="E10" s="2">
        <f>SUMPRODUCT(--(ISNUMBER(SEARCH(Tabla_palabras_clave[[#This Row],[CATEGORÍA]], DATASET_LIMPIO[Copy]))))</f>
        <v>169</v>
      </c>
      <c r="F10" s="94">
        <f>IFERROR(AVERAGEIFS(DATASET_LIMPIO[Int. totales], DATASET_LIMPIO[Copy], "*"&amp;Tabla_palabras_clave[[#This Row],[CATEGORÍA]]&amp;"*"), "SIN DATOS")</f>
        <v>522.16568047337273</v>
      </c>
      <c r="G10" s="94">
        <f>IFERROR(AVERAGEIFS(DATASET_LIMPIO[Alcance], DATASET_LIMPIO[Copy], "*"&amp;Tabla_palabras_clave[[#This Row],[CATEGORÍA]]&amp;"*"), "SIN DATOS")</f>
        <v>6937.2603550295862</v>
      </c>
      <c r="H10" s="94">
        <f>IFERROR(AVERAGEIFS(DATASET_LIMPIO[Seguimientos], DATASET_LIMPIO[Copy], "*"&amp;Tabla_palabras_clave[[#This Row],[CATEGORÍA]]&amp;"*"), "SIN DATOS")</f>
        <v>15.015873015873016</v>
      </c>
      <c r="I10" s="32">
        <f>IFERROR(AVERAGEIFS(DATASET_LIMPIO[Tasa de Interacción], DATASET_LIMPIO[Copy], "*"&amp;Tabla_palabras_clave[[#This Row],[CATEGORÍA]]&amp;"*"), "SIN DATOS")</f>
        <v>7.9903687405935106E-2</v>
      </c>
      <c r="J10" s="92"/>
      <c r="K10" s="102"/>
    </row>
    <row r="11" spans="2:11" s="2" customFormat="1" ht="30" customHeight="1" x14ac:dyDescent="0.3">
      <c r="B11" s="101"/>
      <c r="C11" s="92"/>
      <c r="D11" s="2" t="s">
        <v>2597</v>
      </c>
      <c r="E11" s="2">
        <f>SUMPRODUCT(--(ISNUMBER(SEARCH(Tabla_palabras_clave[[#This Row],[CATEGORÍA]], DATASET_LIMPIO[Copy]))))</f>
        <v>64</v>
      </c>
      <c r="F11" s="94">
        <f>IFERROR(AVERAGEIFS(DATASET_LIMPIO[Int. totales], DATASET_LIMPIO[Copy], "*"&amp;Tabla_palabras_clave[[#This Row],[CATEGORÍA]]&amp;"*"), "SIN DATOS")</f>
        <v>264.65625</v>
      </c>
      <c r="G11" s="94">
        <f>IFERROR(AVERAGEIFS(DATASET_LIMPIO[Alcance], DATASET_LIMPIO[Copy], "*"&amp;Tabla_palabras_clave[[#This Row],[CATEGORÍA]]&amp;"*"), "SIN DATOS")</f>
        <v>3761.515625</v>
      </c>
      <c r="H11" s="94">
        <f>IFERROR(AVERAGEIFS(DATASET_LIMPIO[Seguimientos], DATASET_LIMPIO[Copy], "*"&amp;Tabla_palabras_clave[[#This Row],[CATEGORÍA]]&amp;"*"), "SIN DATOS")</f>
        <v>3.0285714285714285</v>
      </c>
      <c r="I11" s="32">
        <f>IFERROR(AVERAGEIFS(DATASET_LIMPIO[Tasa de Interacción], DATASET_LIMPIO[Copy], "*"&amp;Tabla_palabras_clave[[#This Row],[CATEGORÍA]]&amp;"*"), "SIN DATOS")</f>
        <v>6.6577417299835545E-2</v>
      </c>
      <c r="J11" s="92"/>
      <c r="K11" s="102"/>
    </row>
    <row r="12" spans="2:11" ht="30" customHeight="1" x14ac:dyDescent="0.2">
      <c r="D12" s="2" t="s">
        <v>2691</v>
      </c>
      <c r="E12" s="2">
        <f>SUMPRODUCT(--(ISNUMBER(SEARCH(Tabla_palabras_clave[[#This Row],[CATEGORÍA]], DATASET_LIMPIO[Copy]))))</f>
        <v>30</v>
      </c>
      <c r="F12" s="94">
        <f>IFERROR(AVERAGEIFS(DATASET_LIMPIO[Int. totales], DATASET_LIMPIO[Copy], "*"&amp;Tabla_palabras_clave[[#This Row],[CATEGORÍA]]&amp;"*"), "SIN DATOS")</f>
        <v>426.6</v>
      </c>
      <c r="G12" s="94">
        <f>IFERROR(AVERAGEIFS(DATASET_LIMPIO[Alcance], DATASET_LIMPIO[Copy], "*"&amp;Tabla_palabras_clave[[#This Row],[CATEGORÍA]]&amp;"*"), "SIN DATOS")</f>
        <v>4734.8666666666668</v>
      </c>
      <c r="H12" s="94">
        <f>IFERROR(AVERAGEIFS(DATASET_LIMPIO[Seguimientos], DATASET_LIMPIO[Copy], "*"&amp;Tabla_palabras_clave[[#This Row],[CATEGORÍA]]&amp;"*"), "SIN DATOS")</f>
        <v>10.944444444444445</v>
      </c>
      <c r="I12" s="32">
        <f>IFERROR(AVERAGEIFS(DATASET_LIMPIO[Tasa de Interacción], DATASET_LIMPIO[Copy], "*"&amp;Tabla_palabras_clave[[#This Row],[CATEGORÍA]]&amp;"*"), "SIN DATOS")</f>
        <v>7.5842846532964997E-2</v>
      </c>
    </row>
    <row r="13" spans="2:11" ht="30" customHeight="1" x14ac:dyDescent="0.2">
      <c r="D13" s="2" t="s">
        <v>2598</v>
      </c>
      <c r="E13" s="2">
        <f>SUMPRODUCT(--(ISNUMBER(SEARCH(Tabla_palabras_clave[[#This Row],[CATEGORÍA]], DATASET_LIMPIO[Copy]))))</f>
        <v>96</v>
      </c>
      <c r="F13" s="94">
        <f>IFERROR(AVERAGEIFS(DATASET_LIMPIO[Int. totales], DATASET_LIMPIO[Copy], "*"&amp;Tabla_palabras_clave[[#This Row],[CATEGORÍA]]&amp;"*"), "SIN DATOS")</f>
        <v>324.47916666666669</v>
      </c>
      <c r="G13" s="94">
        <f>IFERROR(AVERAGEIFS(DATASET_LIMPIO[Alcance], DATASET_LIMPIO[Copy], "*"&amp;Tabla_palabras_clave[[#This Row],[CATEGORÍA]]&amp;"*"), "SIN DATOS")</f>
        <v>4489.010416666667</v>
      </c>
      <c r="H13" s="94">
        <f>IFERROR(AVERAGEIFS(DATASET_LIMPIO[Seguimientos], DATASET_LIMPIO[Copy], "*"&amp;Tabla_palabras_clave[[#This Row],[CATEGORÍA]]&amp;"*"), "SIN DATOS")</f>
        <v>4.9782608695652177</v>
      </c>
      <c r="I13" s="32">
        <f>IFERROR(AVERAGEIFS(DATASET_LIMPIO[Tasa de Interacción], DATASET_LIMPIO[Copy], "*"&amp;Tabla_palabras_clave[[#This Row],[CATEGORÍA]]&amp;"*"), "SIN DATOS")</f>
        <v>7.3167045057374661E-2</v>
      </c>
    </row>
    <row r="14" spans="2:11" ht="30" customHeight="1" x14ac:dyDescent="0.2">
      <c r="D14" s="2" t="s">
        <v>2599</v>
      </c>
      <c r="E14" s="2">
        <f>SUMPRODUCT(--(ISNUMBER(SEARCH(Tabla_palabras_clave[[#This Row],[CATEGORÍA]], DATASET_LIMPIO[Copy]))))</f>
        <v>77</v>
      </c>
      <c r="F14" s="94">
        <f>IFERROR(AVERAGEIFS(DATASET_LIMPIO[Int. totales], DATASET_LIMPIO[Copy], "*"&amp;Tabla_palabras_clave[[#This Row],[CATEGORÍA]]&amp;"*"), "SIN DATOS")</f>
        <v>881.67532467532465</v>
      </c>
      <c r="G14" s="94">
        <f>IFERROR(AVERAGEIFS(DATASET_LIMPIO[Alcance], DATASET_LIMPIO[Copy], "*"&amp;Tabla_palabras_clave[[#This Row],[CATEGORÍA]]&amp;"*"), "SIN DATOS")</f>
        <v>12211.922077922078</v>
      </c>
      <c r="H14" s="94">
        <f>IFERROR(AVERAGEIFS(DATASET_LIMPIO[Seguimientos], DATASET_LIMPIO[Copy], "*"&amp;Tabla_palabras_clave[[#This Row],[CATEGORÍA]]&amp;"*"), "SIN DATOS")</f>
        <v>57.745454545454542</v>
      </c>
      <c r="I14" s="32">
        <f>IFERROR(AVERAGEIFS(DATASET_LIMPIO[Tasa de Interacción], DATASET_LIMPIO[Copy], "*"&amp;Tabla_palabras_clave[[#This Row],[CATEGORÍA]]&amp;"*"), "SIN DATOS")</f>
        <v>8.4135244304886295E-2</v>
      </c>
      <c r="J14" s="91" t="s">
        <v>2575</v>
      </c>
    </row>
    <row r="15" spans="2:11" ht="30" customHeight="1" x14ac:dyDescent="0.2">
      <c r="D15" s="2" t="s">
        <v>2692</v>
      </c>
      <c r="E15" s="2">
        <f>SUMPRODUCT(--(ISNUMBER(SEARCH(Tabla_palabras_clave[[#This Row],[CATEGORÍA]], DATASET_LIMPIO[Copy]))))</f>
        <v>77</v>
      </c>
      <c r="F15" s="94">
        <f>IFERROR(AVERAGEIFS(DATASET_LIMPIO[Int. totales], DATASET_LIMPIO[Copy], "*"&amp;Tabla_palabras_clave[[#This Row],[CATEGORÍA]]&amp;"*"), "SIN DATOS")</f>
        <v>867.76623376623377</v>
      </c>
      <c r="G15" s="94">
        <f>IFERROR(AVERAGEIFS(DATASET_LIMPIO[Alcance], DATASET_LIMPIO[Copy], "*"&amp;Tabla_palabras_clave[[#This Row],[CATEGORÍA]]&amp;"*"), "SIN DATOS")</f>
        <v>10477.181818181818</v>
      </c>
      <c r="H15" s="94">
        <f>IFERROR(AVERAGEIFS(DATASET_LIMPIO[Seguimientos], DATASET_LIMPIO[Copy], "*"&amp;Tabla_palabras_clave[[#This Row],[CATEGORÍA]]&amp;"*"), "SIN DATOS")</f>
        <v>79.211538461538467</v>
      </c>
      <c r="I15" s="32">
        <f>IFERROR(AVERAGEIFS(DATASET_LIMPIO[Tasa de Interacción], DATASET_LIMPIO[Copy], "*"&amp;Tabla_palabras_clave[[#This Row],[CATEGORÍA]]&amp;"*"), "SIN DATOS")</f>
        <v>7.3969415151000625E-2</v>
      </c>
    </row>
    <row r="16" spans="2:11" ht="30" customHeight="1" x14ac:dyDescent="0.2">
      <c r="D16" s="2" t="s">
        <v>2596</v>
      </c>
      <c r="E16" s="2">
        <f>SUMPRODUCT(--(ISNUMBER(SEARCH(Tabla_palabras_clave[[#This Row],[CATEGORÍA]], DATASET_LIMPIO[Copy]))))</f>
        <v>48</v>
      </c>
      <c r="F16" s="94">
        <f>IFERROR(AVERAGEIFS(DATASET_LIMPIO[Int. totales], DATASET_LIMPIO[Copy], "*"&amp;Tabla_palabras_clave[[#This Row],[CATEGORÍA]]&amp;"*"), "SIN DATOS")</f>
        <v>435.25</v>
      </c>
      <c r="G16" s="94">
        <f>IFERROR(AVERAGEIFS(DATASET_LIMPIO[Alcance], DATASET_LIMPIO[Copy], "*"&amp;Tabla_palabras_clave[[#This Row],[CATEGORÍA]]&amp;"*"), "SIN DATOS")</f>
        <v>6334.0625</v>
      </c>
      <c r="H16" s="94">
        <f>IFERROR(AVERAGEIFS(DATASET_LIMPIO[Seguimientos], DATASET_LIMPIO[Copy], "*"&amp;Tabla_palabras_clave[[#This Row],[CATEGORÍA]]&amp;"*"), "SIN DATOS")</f>
        <v>7.2068965517241379</v>
      </c>
      <c r="I16" s="32">
        <f>IFERROR(AVERAGEIFS(DATASET_LIMPIO[Tasa de Interacción], DATASET_LIMPIO[Copy], "*"&amp;Tabla_palabras_clave[[#This Row],[CATEGORÍA]]&amp;"*"), "SIN DATOS")</f>
        <v>7.3741839515163957E-2</v>
      </c>
    </row>
    <row r="17" spans="4:9" ht="30" customHeight="1" x14ac:dyDescent="0.2">
      <c r="D17" s="2" t="s">
        <v>2693</v>
      </c>
      <c r="E17" s="2">
        <f>SUMPRODUCT(--(ISNUMBER(SEARCH(Tabla_palabras_clave[[#This Row],[CATEGORÍA]], DATASET_LIMPIO[Copy]))))</f>
        <v>77</v>
      </c>
      <c r="F17" s="94">
        <f>IFERROR(AVERAGEIFS(DATASET_LIMPIO[Int. totales], DATASET_LIMPIO[Copy], "*"&amp;Tabla_palabras_clave[[#This Row],[CATEGORÍA]]&amp;"*"), "SIN DATOS")</f>
        <v>441.14285714285717</v>
      </c>
      <c r="G17" s="94">
        <f>IFERROR(AVERAGEIFS(DATASET_LIMPIO[Alcance], DATASET_LIMPIO[Copy], "*"&amp;Tabla_palabras_clave[[#This Row],[CATEGORÍA]]&amp;"*"), "SIN DATOS")</f>
        <v>6381.2077922077924</v>
      </c>
      <c r="H17" s="94">
        <f>IFERROR(AVERAGEIFS(DATASET_LIMPIO[Seguimientos], DATASET_LIMPIO[Copy], "*"&amp;Tabla_palabras_clave[[#This Row],[CATEGORÍA]]&amp;"*"), "SIN DATOS")</f>
        <v>4.8</v>
      </c>
      <c r="I17" s="32">
        <f>IFERROR(AVERAGEIFS(DATASET_LIMPIO[Tasa de Interacción], DATASET_LIMPIO[Copy], "*"&amp;Tabla_palabras_clave[[#This Row],[CATEGORÍA]]&amp;"*"), "SIN DATOS")</f>
        <v>6.8890201813767662E-2</v>
      </c>
    </row>
    <row r="18" spans="4:9" ht="30" customHeight="1" x14ac:dyDescent="0.2">
      <c r="D18" s="2" t="s">
        <v>2600</v>
      </c>
      <c r="E18" s="2">
        <f>SUMPRODUCT(--(ISNUMBER(SEARCH(Tabla_palabras_clave[[#This Row],[CATEGORÍA]], DATASET_LIMPIO[Copy]))))</f>
        <v>123</v>
      </c>
      <c r="F18" s="94">
        <f>IFERROR(AVERAGEIFS(DATASET_LIMPIO[Int. totales], DATASET_LIMPIO[Copy], "*"&amp;Tabla_palabras_clave[[#This Row],[CATEGORÍA]]&amp;"*"), "SIN DATOS")</f>
        <v>450.39024390243901</v>
      </c>
      <c r="G18" s="94">
        <f>IFERROR(AVERAGEIFS(DATASET_LIMPIO[Alcance], DATASET_LIMPIO[Copy], "*"&amp;Tabla_palabras_clave[[#This Row],[CATEGORÍA]]&amp;"*"), "SIN DATOS")</f>
        <v>5888.7723577235774</v>
      </c>
      <c r="H18" s="94">
        <f>IFERROR(AVERAGEIFS(DATASET_LIMPIO[Seguimientos], DATASET_LIMPIO[Copy], "*"&amp;Tabla_palabras_clave[[#This Row],[CATEGORÍA]]&amp;"*"), "SIN DATOS")</f>
        <v>10.67605633802817</v>
      </c>
      <c r="I18" s="32">
        <f>IFERROR(AVERAGEIFS(DATASET_LIMPIO[Tasa de Interacción], DATASET_LIMPIO[Copy], "*"&amp;Tabla_palabras_clave[[#This Row],[CATEGORÍA]]&amp;"*"), "SIN DATOS")</f>
        <v>7.2990716310196296E-2</v>
      </c>
    </row>
    <row r="19" spans="4:9" ht="30" customHeight="1" x14ac:dyDescent="0.2">
      <c r="D19" s="2" t="s">
        <v>2697</v>
      </c>
      <c r="E19" s="2">
        <f>SUMPRODUCT(--(ISNUMBER(SEARCH(Tabla_palabras_clave[[#This Row],[CATEGORÍA]], DATASET_LIMPIO[Copy]))))</f>
        <v>53</v>
      </c>
      <c r="F19" s="94">
        <f>IFERROR(AVERAGEIFS(DATASET_LIMPIO[Int. totales], DATASET_LIMPIO[Copy], "*"&amp;Tabla_palabras_clave[[#This Row],[CATEGORÍA]]&amp;"*"), "SIN DATOS")</f>
        <v>594.4905660377359</v>
      </c>
      <c r="G19" s="94">
        <f>IFERROR(AVERAGEIFS(DATASET_LIMPIO[Alcance], DATASET_LIMPIO[Copy], "*"&amp;Tabla_palabras_clave[[#This Row],[CATEGORÍA]]&amp;"*"), "SIN DATOS")</f>
        <v>7702.9056603773588</v>
      </c>
      <c r="H19" s="94">
        <f>IFERROR(AVERAGEIFS(DATASET_LIMPIO[Seguimientos], DATASET_LIMPIO[Copy], "*"&amp;Tabla_palabras_clave[[#This Row],[CATEGORÍA]]&amp;"*"), "SIN DATOS")</f>
        <v>11.088235294117647</v>
      </c>
      <c r="I19" s="32">
        <f>IFERROR(AVERAGEIFS(DATASET_LIMPIO[Tasa de Interacción], DATASET_LIMPIO[Copy], "*"&amp;Tabla_palabras_clave[[#This Row],[CATEGORÍA]]&amp;"*"), "SIN DATOS")</f>
        <v>9.7566030248916441E-2</v>
      </c>
    </row>
    <row r="20" spans="4:9" ht="30" customHeight="1" x14ac:dyDescent="0.2">
      <c r="D20" s="2" t="s">
        <v>3315</v>
      </c>
      <c r="E20" s="2">
        <f>SUMPRODUCT(--(ISNUMBER(SEARCH(Tabla_palabras_clave[[#This Row],[CATEGORÍA]], DATASET_LIMPIO[Copy]))))</f>
        <v>11</v>
      </c>
      <c r="F20" s="94">
        <f>IFERROR(AVERAGEIFS(DATASET_LIMPIO[Int. totales], DATASET_LIMPIO[Copy], "*"&amp;Tabla_palabras_clave[[#This Row],[CATEGORÍA]]&amp;"*"), "SIN DATOS")</f>
        <v>949.36363636363637</v>
      </c>
      <c r="G20" s="94">
        <f>IFERROR(AVERAGEIFS(DATASET_LIMPIO[Alcance], DATASET_LIMPIO[Copy], "*"&amp;Tabla_palabras_clave[[#This Row],[CATEGORÍA]]&amp;"*"), "SIN DATOS")</f>
        <v>5862.363636363636</v>
      </c>
      <c r="H20" s="94">
        <f>IFERROR(AVERAGEIFS(DATASET_LIMPIO[Seguimientos], DATASET_LIMPIO[Copy], "*"&amp;Tabla_palabras_clave[[#This Row],[CATEGORÍA]]&amp;"*"), "SIN DATOS")</f>
        <v>46.888888888888886</v>
      </c>
      <c r="I20" s="32">
        <f>IFERROR(AVERAGEIFS(DATASET_LIMPIO[Tasa de Interacción], DATASET_LIMPIO[Copy], "*"&amp;Tabla_palabras_clave[[#This Row],[CATEGORÍA]]&amp;"*"), "SIN DATOS")</f>
        <v>0.13278316972920429</v>
      </c>
    </row>
  </sheetData>
  <sheetProtection algorithmName="SHA-512" hashValue="YSdgM/CvmHN8tawkRq7C/UC9DWF4ippRdKXXX3GqvYaeICYThwNLtXqYN4UdT5gtYt9m2TcR+q0SKQKhMMbM+A==" saltValue="4q/LCVP+6BsQeYO7y1l/7g==" spinCount="100000" sheet="1" objects="1" scenarios="1"/>
  <mergeCells count="3">
    <mergeCell ref="D4:I4"/>
    <mergeCell ref="D5:I8"/>
    <mergeCell ref="B1:K3"/>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8F10-264E-4971-A0A3-7ABE669C9451}">
  <dimension ref="B1:DD58"/>
  <sheetViews>
    <sheetView showGridLines="0" tabSelected="1" topLeftCell="AL21" zoomScale="85" zoomScaleNormal="85" workbookViewId="0">
      <selection activeCell="BS27" sqref="BS27"/>
    </sheetView>
  </sheetViews>
  <sheetFormatPr baseColWidth="10" defaultColWidth="2.77734375" defaultRowHeight="15" customHeight="1" x14ac:dyDescent="0.2"/>
  <cols>
    <col min="1" max="16384" width="2.77734375" style="243"/>
  </cols>
  <sheetData>
    <row r="1" spans="2:108" ht="15" customHeight="1" x14ac:dyDescent="0.2">
      <c r="B1" s="242" t="s">
        <v>2780</v>
      </c>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c r="AK1" s="242"/>
      <c r="AL1" s="242"/>
      <c r="AM1" s="242"/>
      <c r="AN1" s="242"/>
      <c r="AO1" s="242"/>
      <c r="AP1" s="242"/>
      <c r="AQ1" s="242"/>
      <c r="AR1" s="242"/>
      <c r="AS1" s="242"/>
      <c r="AT1" s="242"/>
      <c r="AU1" s="242"/>
      <c r="AV1" s="242"/>
      <c r="AW1" s="242"/>
      <c r="AX1" s="242"/>
      <c r="AY1" s="242"/>
      <c r="AZ1" s="242"/>
      <c r="BA1" s="242"/>
      <c r="BB1" s="242"/>
      <c r="BC1" s="242"/>
      <c r="BD1" s="242"/>
      <c r="BE1" s="242"/>
      <c r="BF1" s="242"/>
      <c r="BG1" s="242"/>
      <c r="BH1" s="242"/>
      <c r="BI1" s="242"/>
      <c r="BJ1" s="242"/>
      <c r="BK1" s="242"/>
      <c r="BL1" s="242"/>
      <c r="BM1" s="242"/>
      <c r="BN1" s="242"/>
      <c r="BO1" s="242"/>
      <c r="BP1" s="242"/>
      <c r="BQ1" s="242"/>
      <c r="BR1" s="242"/>
      <c r="BS1" s="242"/>
      <c r="BT1" s="242"/>
      <c r="BU1" s="242"/>
      <c r="BV1" s="242"/>
      <c r="BW1" s="242"/>
      <c r="BX1" s="242"/>
      <c r="BY1" s="242"/>
      <c r="BZ1" s="242"/>
      <c r="CA1" s="242"/>
      <c r="CB1" s="242"/>
      <c r="CC1" s="242"/>
      <c r="CD1" s="242"/>
      <c r="CE1" s="242"/>
      <c r="CF1" s="242"/>
      <c r="CG1" s="242"/>
      <c r="CH1" s="242"/>
      <c r="CI1" s="242"/>
      <c r="CJ1" s="242"/>
      <c r="CK1" s="242"/>
      <c r="CL1" s="242"/>
      <c r="CM1" s="242"/>
      <c r="CN1" s="242"/>
      <c r="CO1" s="242"/>
      <c r="CP1" s="242"/>
      <c r="CQ1" s="242"/>
      <c r="CR1" s="242"/>
      <c r="CS1" s="242"/>
      <c r="CT1" s="242"/>
      <c r="CU1" s="242"/>
      <c r="CV1" s="242"/>
      <c r="CW1" s="242"/>
      <c r="CX1" s="242"/>
      <c r="CY1" s="242"/>
      <c r="CZ1" s="242"/>
      <c r="DA1" s="242"/>
      <c r="DB1" s="242"/>
      <c r="DC1" s="242"/>
      <c r="DD1" s="242"/>
    </row>
    <row r="2" spans="2:108" ht="15" customHeight="1" x14ac:dyDescent="0.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L2" s="242"/>
      <c r="BM2" s="242"/>
      <c r="BN2" s="242"/>
      <c r="BO2" s="242"/>
      <c r="BP2" s="242"/>
      <c r="BQ2" s="242"/>
      <c r="BR2" s="242"/>
      <c r="BS2" s="242"/>
      <c r="BT2" s="242"/>
      <c r="BU2" s="242"/>
      <c r="BV2" s="242"/>
      <c r="BW2" s="242"/>
      <c r="BX2" s="242"/>
      <c r="BY2" s="242"/>
      <c r="BZ2" s="242"/>
      <c r="CA2" s="242"/>
      <c r="CB2" s="242"/>
      <c r="CC2" s="242"/>
      <c r="CD2" s="242"/>
      <c r="CE2" s="242"/>
      <c r="CF2" s="242"/>
      <c r="CG2" s="242"/>
      <c r="CH2" s="242"/>
      <c r="CI2" s="242"/>
      <c r="CJ2" s="242"/>
      <c r="CK2" s="242"/>
      <c r="CL2" s="242"/>
      <c r="CM2" s="242"/>
      <c r="CN2" s="242"/>
      <c r="CO2" s="242"/>
      <c r="CP2" s="242"/>
      <c r="CQ2" s="242"/>
      <c r="CR2" s="242"/>
      <c r="CS2" s="242"/>
      <c r="CT2" s="242"/>
      <c r="CU2" s="242"/>
      <c r="CV2" s="242"/>
      <c r="CW2" s="242"/>
      <c r="CX2" s="242"/>
      <c r="CY2" s="242"/>
      <c r="CZ2" s="242"/>
      <c r="DA2" s="242"/>
      <c r="DB2" s="242"/>
      <c r="DC2" s="242"/>
      <c r="DD2" s="242"/>
    </row>
    <row r="3" spans="2:108" ht="15" customHeight="1" x14ac:dyDescent="0.2">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L3" s="242"/>
      <c r="BM3" s="242"/>
      <c r="BN3" s="242"/>
      <c r="BO3" s="242"/>
      <c r="BP3" s="242"/>
      <c r="BQ3" s="242"/>
      <c r="BR3" s="242"/>
      <c r="BS3" s="242"/>
      <c r="BT3" s="242"/>
      <c r="BU3" s="242"/>
      <c r="BV3" s="242"/>
      <c r="BW3" s="242"/>
      <c r="BX3" s="242"/>
      <c r="BY3" s="242"/>
      <c r="BZ3" s="242"/>
      <c r="CA3" s="242"/>
      <c r="CB3" s="242"/>
      <c r="CC3" s="242"/>
      <c r="CD3" s="242"/>
      <c r="CE3" s="242"/>
      <c r="CF3" s="242"/>
      <c r="CG3" s="242"/>
      <c r="CH3" s="242"/>
      <c r="CI3" s="242"/>
      <c r="CJ3" s="242"/>
      <c r="CK3" s="242"/>
      <c r="CL3" s="242"/>
      <c r="CM3" s="242"/>
      <c r="CN3" s="242"/>
      <c r="CO3" s="242"/>
      <c r="CP3" s="242"/>
      <c r="CQ3" s="242"/>
      <c r="CR3" s="242"/>
      <c r="CS3" s="242"/>
      <c r="CT3" s="242"/>
      <c r="CU3" s="242"/>
      <c r="CV3" s="242"/>
      <c r="CW3" s="242"/>
      <c r="CX3" s="242"/>
      <c r="CY3" s="242"/>
      <c r="CZ3" s="242"/>
      <c r="DA3" s="242"/>
      <c r="DB3" s="242"/>
      <c r="DC3" s="242"/>
      <c r="DD3" s="242"/>
    </row>
    <row r="4" spans="2:108" ht="15" customHeight="1" x14ac:dyDescent="0.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F4" s="242"/>
      <c r="AG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L4" s="242"/>
      <c r="BM4" s="242"/>
      <c r="BN4" s="242"/>
      <c r="BO4" s="242"/>
      <c r="BP4" s="242"/>
      <c r="BQ4" s="242"/>
      <c r="BR4" s="242"/>
      <c r="BS4" s="242"/>
      <c r="BT4" s="242"/>
      <c r="BU4" s="242"/>
      <c r="BV4" s="242"/>
      <c r="BW4" s="242"/>
      <c r="BX4" s="242"/>
      <c r="BY4" s="242"/>
      <c r="BZ4" s="242"/>
      <c r="CA4" s="242"/>
      <c r="CB4" s="242"/>
      <c r="CC4" s="242"/>
      <c r="CD4" s="242"/>
      <c r="CE4" s="242"/>
      <c r="CF4" s="242"/>
      <c r="CG4" s="242"/>
      <c r="CH4" s="242"/>
      <c r="CI4" s="242"/>
      <c r="CJ4" s="242"/>
      <c r="CK4" s="242"/>
      <c r="CL4" s="242"/>
      <c r="CM4" s="242"/>
      <c r="CN4" s="242"/>
      <c r="CO4" s="242"/>
      <c r="CP4" s="242"/>
      <c r="CQ4" s="242"/>
      <c r="CR4" s="242"/>
      <c r="CS4" s="242"/>
      <c r="CT4" s="242"/>
      <c r="CU4" s="242"/>
      <c r="CV4" s="242"/>
      <c r="CW4" s="242"/>
      <c r="CX4" s="242"/>
      <c r="CY4" s="242"/>
      <c r="CZ4" s="242"/>
      <c r="DA4" s="242"/>
      <c r="DB4" s="242"/>
      <c r="DC4" s="242"/>
      <c r="DD4" s="242"/>
    </row>
    <row r="5" spans="2:108" ht="15" customHeight="1" x14ac:dyDescent="0.2">
      <c r="B5" s="242"/>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c r="AE5" s="242"/>
      <c r="AF5" s="242"/>
      <c r="AG5" s="242"/>
      <c r="AH5" s="242"/>
      <c r="AI5" s="242"/>
      <c r="AJ5" s="242"/>
      <c r="AK5" s="242"/>
      <c r="AL5" s="242"/>
      <c r="AM5" s="242"/>
      <c r="AN5" s="242"/>
      <c r="AO5" s="242"/>
      <c r="AP5" s="242"/>
      <c r="AQ5" s="242"/>
      <c r="AR5" s="242"/>
      <c r="AS5" s="242"/>
      <c r="AT5" s="242"/>
      <c r="AU5" s="242"/>
      <c r="AV5" s="242"/>
      <c r="AW5" s="242"/>
      <c r="AX5" s="242"/>
      <c r="AY5" s="242"/>
      <c r="AZ5" s="242"/>
      <c r="BA5" s="242"/>
      <c r="BB5" s="242"/>
      <c r="BC5" s="242"/>
      <c r="BD5" s="242"/>
      <c r="BE5" s="242"/>
      <c r="BF5" s="242"/>
      <c r="BG5" s="242"/>
      <c r="BH5" s="242"/>
      <c r="BI5" s="242"/>
      <c r="BJ5" s="242"/>
      <c r="BK5" s="242"/>
      <c r="BL5" s="242"/>
      <c r="BM5" s="242"/>
      <c r="BN5" s="242"/>
      <c r="BO5" s="242"/>
      <c r="BP5" s="242"/>
      <c r="BQ5" s="242"/>
      <c r="BR5" s="242"/>
      <c r="BS5" s="242"/>
      <c r="BT5" s="242"/>
      <c r="BU5" s="242"/>
      <c r="BV5" s="242"/>
      <c r="BW5" s="242"/>
      <c r="BX5" s="242"/>
      <c r="BY5" s="242"/>
      <c r="BZ5" s="242"/>
      <c r="CA5" s="242"/>
      <c r="CB5" s="242"/>
      <c r="CC5" s="242"/>
      <c r="CD5" s="242"/>
      <c r="CE5" s="242"/>
      <c r="CF5" s="242"/>
      <c r="CG5" s="242"/>
      <c r="CH5" s="242"/>
      <c r="CI5" s="242"/>
      <c r="CJ5" s="242"/>
      <c r="CK5" s="242"/>
      <c r="CL5" s="242"/>
      <c r="CM5" s="242"/>
      <c r="CN5" s="242"/>
      <c r="CO5" s="242"/>
      <c r="CP5" s="242"/>
      <c r="CQ5" s="242"/>
      <c r="CR5" s="242"/>
      <c r="CS5" s="242"/>
      <c r="CT5" s="242"/>
      <c r="CU5" s="242"/>
      <c r="CV5" s="242"/>
      <c r="CW5" s="242"/>
      <c r="CX5" s="242"/>
      <c r="CY5" s="242"/>
      <c r="CZ5" s="242"/>
      <c r="DA5" s="242"/>
      <c r="DB5" s="242"/>
      <c r="DC5" s="242"/>
      <c r="DD5" s="242"/>
    </row>
    <row r="6" spans="2:108" ht="15" customHeight="1" x14ac:dyDescent="0.2">
      <c r="B6" s="244" t="s">
        <v>3316</v>
      </c>
      <c r="C6" s="244"/>
      <c r="D6" s="244"/>
      <c r="E6" s="244"/>
      <c r="F6" s="244"/>
      <c r="G6" s="244"/>
      <c r="H6" s="244"/>
      <c r="I6" s="244"/>
      <c r="J6" s="244"/>
      <c r="K6" s="244"/>
      <c r="L6" s="244"/>
      <c r="M6" s="244"/>
      <c r="N6" s="244"/>
      <c r="O6" s="244"/>
      <c r="P6" s="244"/>
      <c r="Q6" s="244"/>
      <c r="R6" s="244"/>
      <c r="S6" s="244"/>
      <c r="T6" s="244"/>
      <c r="U6" s="244"/>
      <c r="V6" s="244"/>
      <c r="W6" s="244"/>
      <c r="X6" s="244"/>
      <c r="Y6" s="244"/>
      <c r="Z6" s="244"/>
      <c r="AA6" s="244"/>
      <c r="AB6" s="244"/>
      <c r="AC6" s="244"/>
      <c r="AD6" s="244"/>
      <c r="AE6" s="244"/>
      <c r="AF6" s="244"/>
      <c r="AG6" s="244"/>
      <c r="AH6" s="244"/>
      <c r="AI6" s="244"/>
      <c r="AJ6" s="244"/>
      <c r="AK6" s="244"/>
      <c r="AL6" s="244"/>
      <c r="AM6" s="244"/>
      <c r="AN6" s="244"/>
      <c r="AO6" s="244"/>
      <c r="AP6" s="244"/>
      <c r="AQ6" s="244"/>
      <c r="AR6" s="244"/>
      <c r="AS6" s="244"/>
      <c r="AT6" s="244"/>
      <c r="AU6" s="244"/>
      <c r="AV6" s="244"/>
      <c r="AW6" s="244"/>
      <c r="AX6" s="244"/>
      <c r="AY6" s="244"/>
      <c r="AZ6" s="244"/>
      <c r="BA6" s="244"/>
      <c r="BB6" s="244"/>
      <c r="BC6" s="244"/>
      <c r="BD6" s="244"/>
      <c r="BE6" s="244"/>
      <c r="BF6" s="244"/>
      <c r="BG6" s="244"/>
      <c r="BH6" s="244"/>
      <c r="BI6" s="244"/>
      <c r="BJ6" s="244"/>
      <c r="BK6" s="244"/>
      <c r="BL6" s="244"/>
      <c r="BM6" s="244"/>
      <c r="BN6" s="244"/>
      <c r="BO6" s="244"/>
      <c r="BP6" s="244"/>
      <c r="BQ6" s="244"/>
      <c r="BR6" s="244"/>
      <c r="BS6" s="244"/>
      <c r="BT6" s="244"/>
      <c r="BU6" s="244"/>
      <c r="BV6" s="244"/>
      <c r="BW6" s="244"/>
      <c r="BX6" s="244"/>
      <c r="BY6" s="244"/>
      <c r="BZ6" s="244"/>
      <c r="CA6" s="244"/>
      <c r="CB6" s="244"/>
      <c r="CC6" s="244"/>
      <c r="CD6" s="244"/>
      <c r="CE6" s="244"/>
      <c r="CF6" s="244"/>
      <c r="CG6" s="244"/>
      <c r="CH6" s="244"/>
      <c r="CI6" s="244"/>
      <c r="CJ6" s="244"/>
      <c r="CK6" s="244"/>
      <c r="CL6" s="244"/>
      <c r="CM6" s="244"/>
      <c r="CN6" s="244"/>
      <c r="CO6" s="244"/>
      <c r="CP6" s="244"/>
      <c r="CQ6" s="244"/>
      <c r="CR6" s="244"/>
      <c r="CS6" s="244"/>
      <c r="CT6" s="244"/>
      <c r="CU6" s="244"/>
      <c r="CV6" s="244"/>
      <c r="CW6" s="244"/>
      <c r="CX6" s="244"/>
      <c r="CY6" s="244"/>
      <c r="CZ6" s="244"/>
      <c r="DA6" s="244"/>
      <c r="DB6" s="244"/>
      <c r="DC6" s="244"/>
      <c r="DD6" s="244"/>
    </row>
    <row r="7" spans="2:108" ht="15" customHeight="1" x14ac:dyDescent="0.2">
      <c r="B7" s="244"/>
      <c r="C7" s="244"/>
      <c r="D7" s="244"/>
      <c r="E7" s="244"/>
      <c r="F7" s="244"/>
      <c r="G7" s="244"/>
      <c r="H7" s="244"/>
      <c r="I7" s="244"/>
      <c r="J7" s="244"/>
      <c r="K7" s="244"/>
      <c r="L7" s="244"/>
      <c r="M7" s="244"/>
      <c r="N7" s="244"/>
      <c r="O7" s="244"/>
      <c r="P7" s="244"/>
      <c r="Q7" s="244"/>
      <c r="R7" s="244"/>
      <c r="S7" s="244"/>
      <c r="T7" s="244"/>
      <c r="U7" s="244"/>
      <c r="V7" s="244"/>
      <c r="W7" s="244"/>
      <c r="X7" s="244"/>
      <c r="Y7" s="244"/>
      <c r="Z7" s="244"/>
      <c r="AA7" s="244"/>
      <c r="AB7" s="244"/>
      <c r="AC7" s="244"/>
      <c r="AD7" s="244"/>
      <c r="AE7" s="244"/>
      <c r="AF7" s="244"/>
      <c r="AG7" s="244"/>
      <c r="AH7" s="244"/>
      <c r="AI7" s="244"/>
      <c r="AJ7" s="244"/>
      <c r="AK7" s="244"/>
      <c r="AL7" s="244"/>
      <c r="AM7" s="244"/>
      <c r="AN7" s="244"/>
      <c r="AO7" s="244"/>
      <c r="AP7" s="244"/>
      <c r="AQ7" s="244"/>
      <c r="AR7" s="244"/>
      <c r="AS7" s="244"/>
      <c r="AT7" s="244"/>
      <c r="AU7" s="244"/>
      <c r="AV7" s="244"/>
      <c r="AW7" s="244"/>
      <c r="AX7" s="244"/>
      <c r="AY7" s="244"/>
      <c r="AZ7" s="244"/>
      <c r="BA7" s="244"/>
      <c r="BB7" s="244"/>
      <c r="BC7" s="244"/>
      <c r="BD7" s="244"/>
      <c r="BE7" s="244"/>
      <c r="BF7" s="244"/>
      <c r="BG7" s="244"/>
      <c r="BH7" s="244"/>
      <c r="BI7" s="244"/>
      <c r="BJ7" s="244"/>
      <c r="BK7" s="244"/>
      <c r="BL7" s="244"/>
      <c r="BM7" s="244"/>
      <c r="BN7" s="244"/>
      <c r="BO7" s="244"/>
      <c r="BP7" s="244"/>
      <c r="BQ7" s="244"/>
      <c r="BR7" s="244"/>
      <c r="BS7" s="244"/>
      <c r="BT7" s="244"/>
      <c r="BU7" s="244"/>
      <c r="BV7" s="244"/>
      <c r="BW7" s="244"/>
      <c r="BX7" s="244"/>
      <c r="BY7" s="244"/>
      <c r="BZ7" s="244"/>
      <c r="CA7" s="244"/>
      <c r="CB7" s="244"/>
      <c r="CC7" s="244"/>
      <c r="CD7" s="244"/>
      <c r="CE7" s="244"/>
      <c r="CF7" s="244"/>
      <c r="CG7" s="244"/>
      <c r="CH7" s="244"/>
      <c r="CI7" s="244"/>
      <c r="CJ7" s="244"/>
      <c r="CK7" s="244"/>
      <c r="CL7" s="244"/>
      <c r="CM7" s="244"/>
      <c r="CN7" s="244"/>
      <c r="CO7" s="244"/>
      <c r="CP7" s="244"/>
      <c r="CQ7" s="244"/>
      <c r="CR7" s="244"/>
      <c r="CS7" s="244"/>
      <c r="CT7" s="244"/>
      <c r="CU7" s="244"/>
      <c r="CV7" s="244"/>
      <c r="CW7" s="244"/>
      <c r="CX7" s="244"/>
      <c r="CY7" s="244"/>
      <c r="CZ7" s="244"/>
      <c r="DA7" s="244"/>
      <c r="DB7" s="244"/>
      <c r="DC7" s="244"/>
      <c r="DD7" s="244"/>
    </row>
    <row r="8" spans="2:108" ht="15" customHeight="1" x14ac:dyDescent="0.2">
      <c r="B8" s="244"/>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244"/>
      <c r="AZ8" s="244"/>
      <c r="BA8" s="244"/>
      <c r="BB8" s="244"/>
      <c r="BC8" s="244"/>
      <c r="BD8" s="244"/>
      <c r="BE8" s="244"/>
      <c r="BF8" s="244"/>
      <c r="BG8" s="244"/>
      <c r="BH8" s="244"/>
      <c r="BI8" s="244"/>
      <c r="BJ8" s="244"/>
      <c r="BK8" s="244"/>
      <c r="BL8" s="244"/>
      <c r="BM8" s="244"/>
      <c r="BN8" s="244"/>
      <c r="BO8" s="244"/>
      <c r="BP8" s="244"/>
      <c r="BQ8" s="244"/>
      <c r="BR8" s="244"/>
      <c r="BS8" s="244"/>
      <c r="BT8" s="244"/>
      <c r="BU8" s="244"/>
      <c r="BV8" s="244"/>
      <c r="BW8" s="244"/>
      <c r="BX8" s="244"/>
      <c r="BY8" s="244"/>
      <c r="BZ8" s="244"/>
      <c r="CA8" s="244"/>
      <c r="CB8" s="244"/>
      <c r="CC8" s="244"/>
      <c r="CD8" s="244"/>
      <c r="CE8" s="244"/>
      <c r="CF8" s="244"/>
      <c r="CG8" s="244"/>
      <c r="CH8" s="244"/>
      <c r="CI8" s="244"/>
      <c r="CJ8" s="244"/>
      <c r="CK8" s="244"/>
      <c r="CL8" s="244"/>
      <c r="CM8" s="244"/>
      <c r="CN8" s="244"/>
      <c r="CO8" s="244"/>
      <c r="CP8" s="244"/>
      <c r="CQ8" s="244"/>
      <c r="CR8" s="244"/>
      <c r="CS8" s="244"/>
      <c r="CT8" s="244"/>
      <c r="CU8" s="244"/>
      <c r="CV8" s="244"/>
      <c r="CW8" s="244"/>
      <c r="CX8" s="244"/>
      <c r="CY8" s="244"/>
      <c r="CZ8" s="244"/>
      <c r="DA8" s="244"/>
      <c r="DB8" s="244"/>
      <c r="DC8" s="244"/>
      <c r="DD8" s="244"/>
    </row>
    <row r="9" spans="2:108" ht="15" customHeight="1" x14ac:dyDescent="0.2">
      <c r="B9" s="244"/>
      <c r="C9" s="244"/>
      <c r="D9" s="244"/>
      <c r="E9" s="244"/>
      <c r="F9" s="244"/>
      <c r="G9" s="244"/>
      <c r="H9" s="244"/>
      <c r="I9" s="244"/>
      <c r="J9" s="244"/>
      <c r="K9" s="244"/>
      <c r="L9" s="244"/>
      <c r="M9" s="244"/>
      <c r="N9" s="244"/>
      <c r="O9" s="244"/>
      <c r="P9" s="244"/>
      <c r="Q9" s="244"/>
      <c r="R9" s="244"/>
      <c r="S9" s="244"/>
      <c r="T9" s="244"/>
      <c r="U9" s="244"/>
      <c r="V9" s="244"/>
      <c r="W9" s="244"/>
      <c r="X9" s="244"/>
      <c r="Y9" s="244"/>
      <c r="Z9" s="244"/>
      <c r="AA9" s="244"/>
      <c r="AB9" s="244"/>
      <c r="AC9" s="244"/>
      <c r="AD9" s="244"/>
      <c r="AE9" s="244"/>
      <c r="AF9" s="244"/>
      <c r="AG9" s="244"/>
      <c r="AH9" s="244"/>
      <c r="AI9" s="244"/>
      <c r="AJ9" s="244"/>
      <c r="AK9" s="244"/>
      <c r="AL9" s="244"/>
      <c r="AM9" s="244"/>
      <c r="AN9" s="244"/>
      <c r="AO9" s="244"/>
      <c r="AP9" s="244"/>
      <c r="AQ9" s="244"/>
      <c r="AR9" s="244"/>
      <c r="AS9" s="244"/>
      <c r="AT9" s="244"/>
      <c r="AU9" s="244"/>
      <c r="AV9" s="244"/>
      <c r="AW9" s="244"/>
      <c r="AX9" s="244"/>
      <c r="AY9" s="244"/>
      <c r="AZ9" s="244"/>
      <c r="BA9" s="244"/>
      <c r="BB9" s="244"/>
      <c r="BC9" s="244"/>
      <c r="BD9" s="244"/>
      <c r="BE9" s="244"/>
      <c r="BF9" s="244"/>
      <c r="BG9" s="244"/>
      <c r="BH9" s="244"/>
      <c r="BI9" s="244"/>
      <c r="BJ9" s="244"/>
      <c r="BK9" s="244"/>
      <c r="BL9" s="244"/>
      <c r="BM9" s="244"/>
      <c r="BN9" s="244"/>
      <c r="BO9" s="244"/>
      <c r="BP9" s="244"/>
      <c r="BQ9" s="244"/>
      <c r="BR9" s="244"/>
      <c r="BS9" s="244"/>
      <c r="BT9" s="244"/>
      <c r="BU9" s="244"/>
      <c r="BV9" s="244"/>
      <c r="BW9" s="244"/>
      <c r="BX9" s="244"/>
      <c r="BY9" s="244"/>
      <c r="BZ9" s="244"/>
      <c r="CA9" s="244"/>
      <c r="CB9" s="244"/>
      <c r="CC9" s="244"/>
      <c r="CD9" s="244"/>
      <c r="CE9" s="244"/>
      <c r="CF9" s="244"/>
      <c r="CG9" s="244"/>
      <c r="CH9" s="244"/>
      <c r="CI9" s="244"/>
      <c r="CJ9" s="244"/>
      <c r="CK9" s="244"/>
      <c r="CL9" s="244"/>
      <c r="CM9" s="244"/>
      <c r="CN9" s="244"/>
      <c r="CO9" s="244"/>
      <c r="CP9" s="244"/>
      <c r="CQ9" s="244"/>
      <c r="CR9" s="244"/>
      <c r="CS9" s="244"/>
      <c r="CT9" s="244"/>
      <c r="CU9" s="244"/>
      <c r="CV9" s="244"/>
      <c r="CW9" s="244"/>
      <c r="CX9" s="244"/>
      <c r="CY9" s="244"/>
      <c r="CZ9" s="244"/>
      <c r="DA9" s="244"/>
      <c r="DB9" s="244"/>
      <c r="DC9" s="244"/>
      <c r="DD9" s="244"/>
    </row>
    <row r="10" spans="2:108" ht="15" customHeight="1" x14ac:dyDescent="0.2">
      <c r="B10" s="244"/>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244"/>
      <c r="BF10" s="244"/>
      <c r="BG10" s="244"/>
      <c r="BH10" s="244"/>
      <c r="BI10" s="244"/>
      <c r="BJ10" s="244"/>
      <c r="BK10" s="244"/>
      <c r="BL10" s="244"/>
      <c r="BM10" s="244"/>
      <c r="BN10" s="244"/>
      <c r="BO10" s="244"/>
      <c r="BP10" s="244"/>
      <c r="BQ10" s="244"/>
      <c r="BR10" s="244"/>
      <c r="BS10" s="244"/>
      <c r="BT10" s="244"/>
      <c r="BU10" s="244"/>
      <c r="BV10" s="244"/>
      <c r="BW10" s="244"/>
      <c r="BX10" s="244"/>
      <c r="BY10" s="244"/>
      <c r="BZ10" s="244"/>
      <c r="CA10" s="244"/>
      <c r="CB10" s="244"/>
      <c r="CC10" s="244"/>
      <c r="CD10" s="244"/>
      <c r="CE10" s="244"/>
      <c r="CF10" s="244"/>
      <c r="CG10" s="244"/>
      <c r="CH10" s="244"/>
      <c r="CI10" s="244"/>
      <c r="CJ10" s="244"/>
      <c r="CK10" s="244"/>
      <c r="CL10" s="244"/>
      <c r="CM10" s="244"/>
      <c r="CN10" s="244"/>
      <c r="CO10" s="244"/>
      <c r="CP10" s="244"/>
      <c r="CQ10" s="244"/>
      <c r="CR10" s="244"/>
      <c r="CS10" s="244"/>
      <c r="CT10" s="244"/>
      <c r="CU10" s="244"/>
      <c r="CV10" s="244"/>
      <c r="CW10" s="244"/>
      <c r="CX10" s="244"/>
      <c r="CY10" s="244"/>
      <c r="CZ10" s="244"/>
      <c r="DA10" s="244"/>
      <c r="DB10" s="244"/>
      <c r="DC10" s="244"/>
      <c r="DD10" s="244"/>
    </row>
    <row r="11" spans="2:108" ht="15" customHeight="1" x14ac:dyDescent="0.2">
      <c r="B11" s="244"/>
      <c r="C11" s="244"/>
      <c r="D11" s="244"/>
      <c r="E11" s="244"/>
      <c r="F11" s="244"/>
      <c r="G11" s="244"/>
      <c r="H11" s="244"/>
      <c r="I11" s="244"/>
      <c r="J11" s="244"/>
      <c r="K11" s="244"/>
      <c r="L11" s="244"/>
      <c r="M11" s="244"/>
      <c r="N11" s="244"/>
      <c r="O11" s="244"/>
      <c r="P11" s="244"/>
      <c r="Q11" s="244"/>
      <c r="R11" s="244"/>
      <c r="S11" s="244"/>
      <c r="T11" s="244"/>
      <c r="U11" s="244"/>
      <c r="V11" s="244"/>
      <c r="W11" s="244"/>
      <c r="X11" s="244"/>
      <c r="Y11" s="244"/>
      <c r="Z11" s="244"/>
      <c r="AA11" s="244"/>
      <c r="AB11" s="244"/>
      <c r="AC11" s="244"/>
      <c r="AD11" s="244"/>
      <c r="AE11" s="244"/>
      <c r="AF11" s="244"/>
      <c r="AG11" s="244"/>
      <c r="AH11" s="244"/>
      <c r="AI11" s="244"/>
      <c r="AJ11" s="244"/>
      <c r="AK11" s="244"/>
      <c r="AL11" s="244"/>
      <c r="AM11" s="244"/>
      <c r="AN11" s="244"/>
      <c r="AO11" s="244"/>
      <c r="AP11" s="244"/>
      <c r="AQ11" s="244"/>
      <c r="AR11" s="244"/>
      <c r="AS11" s="244"/>
      <c r="AT11" s="244"/>
      <c r="AU11" s="244"/>
      <c r="AV11" s="244"/>
      <c r="AW11" s="244"/>
      <c r="AX11" s="244"/>
      <c r="AY11" s="244"/>
      <c r="AZ11" s="244"/>
      <c r="BA11" s="244"/>
      <c r="BB11" s="244"/>
      <c r="BC11" s="244"/>
      <c r="BD11" s="244"/>
      <c r="BE11" s="244"/>
      <c r="BF11" s="244"/>
      <c r="BG11" s="244"/>
      <c r="BH11" s="244"/>
      <c r="BI11" s="244"/>
      <c r="BJ11" s="244"/>
      <c r="BK11" s="244"/>
      <c r="BL11" s="244"/>
      <c r="BM11" s="244"/>
      <c r="BN11" s="244"/>
      <c r="BO11" s="244"/>
      <c r="BP11" s="244"/>
      <c r="BQ11" s="244"/>
      <c r="BR11" s="244"/>
      <c r="BS11" s="244"/>
      <c r="BT11" s="244"/>
      <c r="BU11" s="244"/>
      <c r="BV11" s="244"/>
      <c r="BW11" s="244"/>
      <c r="BX11" s="244"/>
      <c r="BY11" s="244"/>
      <c r="BZ11" s="244"/>
      <c r="CA11" s="244"/>
      <c r="CB11" s="244"/>
      <c r="CC11" s="244"/>
      <c r="CD11" s="244"/>
      <c r="CE11" s="244"/>
      <c r="CF11" s="244"/>
      <c r="CG11" s="244"/>
      <c r="CH11" s="244"/>
      <c r="CI11" s="244"/>
      <c r="CJ11" s="244"/>
      <c r="CK11" s="244"/>
      <c r="CL11" s="244"/>
      <c r="CM11" s="244"/>
      <c r="CN11" s="244"/>
      <c r="CO11" s="244"/>
      <c r="CP11" s="244"/>
      <c r="CQ11" s="244"/>
      <c r="CR11" s="244"/>
      <c r="CS11" s="244"/>
      <c r="CT11" s="244"/>
      <c r="CU11" s="244"/>
      <c r="CV11" s="244"/>
      <c r="CW11" s="244"/>
      <c r="CX11" s="244"/>
      <c r="CY11" s="244"/>
      <c r="CZ11" s="244"/>
      <c r="DA11" s="244"/>
      <c r="DB11" s="244"/>
      <c r="DC11" s="244"/>
      <c r="DD11" s="244"/>
    </row>
    <row r="12" spans="2:108" ht="15" customHeight="1" x14ac:dyDescent="0.2">
      <c r="B12" s="244"/>
      <c r="C12" s="244"/>
      <c r="D12" s="244"/>
      <c r="E12" s="244"/>
      <c r="F12" s="244"/>
      <c r="G12" s="244"/>
      <c r="H12" s="244"/>
      <c r="I12" s="244"/>
      <c r="J12" s="244"/>
      <c r="K12" s="244"/>
      <c r="L12" s="244"/>
      <c r="M12" s="244"/>
      <c r="N12" s="244"/>
      <c r="O12" s="244"/>
      <c r="P12" s="244"/>
      <c r="Q12" s="244"/>
      <c r="R12" s="244"/>
      <c r="S12" s="244"/>
      <c r="T12" s="244"/>
      <c r="U12" s="244"/>
      <c r="V12" s="244"/>
      <c r="W12" s="244"/>
      <c r="X12" s="244"/>
      <c r="Y12" s="244"/>
      <c r="Z12" s="244"/>
      <c r="AA12" s="244"/>
      <c r="AB12" s="244"/>
      <c r="AC12" s="244"/>
      <c r="AD12" s="244"/>
      <c r="AE12" s="244"/>
      <c r="AF12" s="244"/>
      <c r="AG12" s="244"/>
      <c r="AH12" s="244"/>
      <c r="AI12" s="244"/>
      <c r="AJ12" s="244"/>
      <c r="AK12" s="244"/>
      <c r="AL12" s="244"/>
      <c r="AM12" s="244"/>
      <c r="AN12" s="244"/>
      <c r="AO12" s="244"/>
      <c r="AP12" s="244"/>
      <c r="AQ12" s="244"/>
      <c r="AR12" s="244"/>
      <c r="AS12" s="244"/>
      <c r="AT12" s="244"/>
      <c r="AU12" s="244"/>
      <c r="AV12" s="244"/>
      <c r="AW12" s="244"/>
      <c r="AX12" s="244"/>
      <c r="AY12" s="244"/>
      <c r="AZ12" s="244"/>
      <c r="BA12" s="244"/>
      <c r="BB12" s="244"/>
      <c r="BC12" s="244"/>
      <c r="BD12" s="244"/>
      <c r="BE12" s="244"/>
      <c r="BF12" s="244"/>
      <c r="BG12" s="244"/>
      <c r="BH12" s="244"/>
      <c r="BI12" s="244"/>
      <c r="BJ12" s="244"/>
      <c r="BK12" s="244"/>
      <c r="BL12" s="244"/>
      <c r="BM12" s="244"/>
      <c r="BN12" s="244"/>
      <c r="BO12" s="244"/>
      <c r="BP12" s="244"/>
      <c r="BQ12" s="244"/>
      <c r="BR12" s="244"/>
      <c r="BS12" s="244"/>
      <c r="BT12" s="244"/>
      <c r="BU12" s="244"/>
      <c r="BV12" s="244"/>
      <c r="BW12" s="244"/>
      <c r="BX12" s="244"/>
      <c r="BY12" s="244"/>
      <c r="BZ12" s="244"/>
      <c r="CA12" s="244"/>
      <c r="CB12" s="244"/>
      <c r="CC12" s="244"/>
      <c r="CD12" s="244"/>
      <c r="CE12" s="244"/>
      <c r="CF12" s="244"/>
      <c r="CG12" s="244"/>
      <c r="CH12" s="244"/>
      <c r="CI12" s="244"/>
      <c r="CJ12" s="244"/>
      <c r="CK12" s="244"/>
      <c r="CL12" s="244"/>
      <c r="CM12" s="244"/>
      <c r="CN12" s="244"/>
      <c r="CO12" s="244"/>
      <c r="CP12" s="244"/>
      <c r="CQ12" s="244"/>
      <c r="CR12" s="244"/>
      <c r="CS12" s="244"/>
      <c r="CT12" s="244"/>
      <c r="CU12" s="244"/>
      <c r="CV12" s="244"/>
      <c r="CW12" s="244"/>
      <c r="CX12" s="244"/>
      <c r="CY12" s="244"/>
      <c r="CZ12" s="244"/>
      <c r="DA12" s="244"/>
      <c r="DB12" s="244"/>
      <c r="DC12" s="244"/>
      <c r="DD12" s="244"/>
    </row>
    <row r="13" spans="2:108" ht="15" customHeight="1" x14ac:dyDescent="0.2">
      <c r="B13" s="244"/>
      <c r="C13" s="244"/>
      <c r="D13" s="244"/>
      <c r="E13" s="244"/>
      <c r="F13" s="244"/>
      <c r="G13" s="244"/>
      <c r="H13" s="244"/>
      <c r="I13" s="244"/>
      <c r="J13" s="244"/>
      <c r="K13" s="244"/>
      <c r="L13" s="244"/>
      <c r="M13" s="244"/>
      <c r="N13" s="244"/>
      <c r="O13" s="244"/>
      <c r="P13" s="244"/>
      <c r="Q13" s="244"/>
      <c r="R13" s="244"/>
      <c r="S13" s="244"/>
      <c r="T13" s="244"/>
      <c r="U13" s="244"/>
      <c r="V13" s="244"/>
      <c r="W13" s="244"/>
      <c r="X13" s="244"/>
      <c r="Y13" s="244"/>
      <c r="Z13" s="244"/>
      <c r="AA13" s="244"/>
      <c r="AB13" s="244"/>
      <c r="AC13" s="244"/>
      <c r="AD13" s="244"/>
      <c r="AE13" s="244"/>
      <c r="AF13" s="244"/>
      <c r="AG13" s="244"/>
      <c r="AH13" s="244"/>
      <c r="AI13" s="244"/>
      <c r="AJ13" s="244"/>
      <c r="AK13" s="244"/>
      <c r="AL13" s="244"/>
      <c r="AM13" s="244"/>
      <c r="AN13" s="244"/>
      <c r="AO13" s="244"/>
      <c r="AP13" s="244"/>
      <c r="AQ13" s="244"/>
      <c r="AR13" s="244"/>
      <c r="AS13" s="244"/>
      <c r="AT13" s="244"/>
      <c r="AU13" s="244"/>
      <c r="AV13" s="244"/>
      <c r="AW13" s="244"/>
      <c r="AX13" s="244"/>
      <c r="AY13" s="244"/>
      <c r="AZ13" s="244"/>
      <c r="BA13" s="244"/>
      <c r="BB13" s="244"/>
      <c r="BC13" s="244"/>
      <c r="BD13" s="244"/>
      <c r="BE13" s="244"/>
      <c r="BF13" s="244"/>
      <c r="BG13" s="244"/>
      <c r="BH13" s="244"/>
      <c r="BI13" s="244"/>
      <c r="BJ13" s="244"/>
      <c r="BK13" s="244"/>
      <c r="BL13" s="244"/>
      <c r="BM13" s="244"/>
      <c r="BN13" s="244"/>
      <c r="BO13" s="244"/>
      <c r="BP13" s="244"/>
      <c r="BQ13" s="244"/>
      <c r="BR13" s="244"/>
      <c r="BS13" s="244"/>
      <c r="BT13" s="244"/>
      <c r="BU13" s="244"/>
      <c r="BV13" s="244"/>
      <c r="BW13" s="244"/>
      <c r="BX13" s="244"/>
      <c r="BY13" s="244"/>
      <c r="BZ13" s="244"/>
      <c r="CA13" s="244"/>
      <c r="CB13" s="244"/>
      <c r="CC13" s="244"/>
      <c r="CD13" s="244"/>
      <c r="CE13" s="244"/>
      <c r="CF13" s="244"/>
      <c r="CG13" s="244"/>
      <c r="CH13" s="244"/>
      <c r="CI13" s="244"/>
      <c r="CJ13" s="244"/>
      <c r="CK13" s="244"/>
      <c r="CL13" s="244"/>
      <c r="CM13" s="244"/>
      <c r="CN13" s="244"/>
      <c r="CO13" s="244"/>
      <c r="CP13" s="244"/>
      <c r="CQ13" s="244"/>
      <c r="CR13" s="244"/>
      <c r="CS13" s="244"/>
      <c r="CT13" s="244"/>
      <c r="CU13" s="244"/>
      <c r="CV13" s="244"/>
      <c r="CW13" s="244"/>
      <c r="CX13" s="244"/>
      <c r="CY13" s="244"/>
      <c r="CZ13" s="244"/>
      <c r="DA13" s="244"/>
      <c r="DB13" s="244"/>
      <c r="DC13" s="244"/>
      <c r="DD13" s="244"/>
    </row>
    <row r="14" spans="2:108" ht="15" customHeight="1" x14ac:dyDescent="0.2">
      <c r="B14" s="244"/>
      <c r="C14" s="244"/>
      <c r="D14" s="244"/>
      <c r="E14" s="244"/>
      <c r="F14" s="244"/>
      <c r="G14" s="244"/>
      <c r="H14" s="244"/>
      <c r="I14" s="244"/>
      <c r="J14" s="244"/>
      <c r="K14" s="244"/>
      <c r="L14" s="244"/>
      <c r="M14" s="244"/>
      <c r="N14" s="244"/>
      <c r="O14" s="244"/>
      <c r="P14" s="244"/>
      <c r="Q14" s="244"/>
      <c r="R14" s="244"/>
      <c r="S14" s="244"/>
      <c r="T14" s="244"/>
      <c r="U14" s="244"/>
      <c r="V14" s="244"/>
      <c r="W14" s="244"/>
      <c r="X14" s="244"/>
      <c r="Y14" s="244"/>
      <c r="Z14" s="244"/>
      <c r="AA14" s="244"/>
      <c r="AB14" s="244"/>
      <c r="AC14" s="244"/>
      <c r="AD14" s="244"/>
      <c r="AE14" s="244"/>
      <c r="AF14" s="244"/>
      <c r="AG14" s="244"/>
      <c r="AH14" s="244"/>
      <c r="AI14" s="244"/>
      <c r="AJ14" s="244"/>
      <c r="AK14" s="244"/>
      <c r="AL14" s="244"/>
      <c r="AM14" s="244"/>
      <c r="AN14" s="244"/>
      <c r="AO14" s="244"/>
      <c r="AP14" s="244"/>
      <c r="AQ14" s="244"/>
      <c r="AR14" s="244"/>
      <c r="AS14" s="244"/>
      <c r="AT14" s="244"/>
      <c r="AU14" s="244"/>
      <c r="AV14" s="244"/>
      <c r="AW14" s="244"/>
      <c r="AX14" s="244"/>
      <c r="AY14" s="244"/>
      <c r="AZ14" s="244"/>
      <c r="BA14" s="244"/>
      <c r="BB14" s="244"/>
      <c r="BC14" s="244"/>
      <c r="BD14" s="244"/>
      <c r="BE14" s="244"/>
      <c r="BF14" s="244"/>
      <c r="BG14" s="244"/>
      <c r="BH14" s="244"/>
      <c r="BI14" s="244"/>
      <c r="BJ14" s="244"/>
      <c r="BK14" s="244"/>
      <c r="BL14" s="244"/>
      <c r="BM14" s="244"/>
      <c r="BN14" s="244"/>
      <c r="BO14" s="244"/>
      <c r="BP14" s="244"/>
      <c r="BQ14" s="244"/>
      <c r="BR14" s="244"/>
      <c r="BS14" s="244"/>
      <c r="BT14" s="244"/>
      <c r="BU14" s="244"/>
      <c r="BV14" s="244"/>
      <c r="BW14" s="244"/>
      <c r="BX14" s="244"/>
      <c r="BY14" s="244"/>
      <c r="BZ14" s="244"/>
      <c r="CA14" s="244"/>
      <c r="CB14" s="244"/>
      <c r="CC14" s="244"/>
      <c r="CD14" s="244"/>
      <c r="CE14" s="244"/>
      <c r="CF14" s="244"/>
      <c r="CG14" s="244"/>
      <c r="CH14" s="244"/>
      <c r="CI14" s="244"/>
      <c r="CJ14" s="244"/>
      <c r="CK14" s="244"/>
      <c r="CL14" s="244"/>
      <c r="CM14" s="244"/>
      <c r="CN14" s="244"/>
      <c r="CO14" s="244"/>
      <c r="CP14" s="244"/>
      <c r="CQ14" s="244"/>
      <c r="CR14" s="244"/>
      <c r="CS14" s="244"/>
      <c r="CT14" s="244"/>
      <c r="CU14" s="244"/>
      <c r="CV14" s="244"/>
      <c r="CW14" s="244"/>
      <c r="CX14" s="244"/>
      <c r="CY14" s="244"/>
      <c r="CZ14" s="244"/>
      <c r="DA14" s="244"/>
      <c r="DB14" s="244"/>
      <c r="DC14" s="244"/>
      <c r="DD14" s="244"/>
    </row>
    <row r="15" spans="2:108" ht="15" customHeight="1" x14ac:dyDescent="0.2">
      <c r="B15" s="244"/>
      <c r="C15" s="244"/>
      <c r="D15" s="244"/>
      <c r="E15" s="244"/>
      <c r="F15" s="244"/>
      <c r="G15" s="244"/>
      <c r="H15" s="244"/>
      <c r="I15" s="244"/>
      <c r="J15" s="244"/>
      <c r="K15" s="244"/>
      <c r="L15" s="244"/>
      <c r="M15" s="244"/>
      <c r="N15" s="244"/>
      <c r="O15" s="244"/>
      <c r="P15" s="244"/>
      <c r="Q15" s="244"/>
      <c r="R15" s="244"/>
      <c r="S15" s="244"/>
      <c r="T15" s="244"/>
      <c r="U15" s="244"/>
      <c r="V15" s="244"/>
      <c r="W15" s="244"/>
      <c r="X15" s="244"/>
      <c r="Y15" s="244"/>
      <c r="Z15" s="244"/>
      <c r="AA15" s="244"/>
      <c r="AB15" s="244"/>
      <c r="AC15" s="244"/>
      <c r="AD15" s="244"/>
      <c r="AE15" s="244"/>
      <c r="AF15" s="244"/>
      <c r="AG15" s="244"/>
      <c r="AH15" s="244"/>
      <c r="AI15" s="244"/>
      <c r="AJ15" s="244"/>
      <c r="AK15" s="244"/>
      <c r="AL15" s="244"/>
      <c r="AM15" s="244"/>
      <c r="AN15" s="244"/>
      <c r="AO15" s="244"/>
      <c r="AP15" s="244"/>
      <c r="AQ15" s="244"/>
      <c r="AR15" s="244"/>
      <c r="AS15" s="244"/>
      <c r="AT15" s="244"/>
      <c r="AU15" s="244"/>
      <c r="AV15" s="244"/>
      <c r="AW15" s="244"/>
      <c r="AX15" s="244"/>
      <c r="AY15" s="244"/>
      <c r="AZ15" s="244"/>
      <c r="BA15" s="244"/>
      <c r="BB15" s="244"/>
      <c r="BC15" s="244"/>
      <c r="BD15" s="244"/>
      <c r="BE15" s="244"/>
      <c r="BF15" s="244"/>
      <c r="BG15" s="244"/>
      <c r="BH15" s="244"/>
      <c r="BI15" s="244"/>
      <c r="BJ15" s="244"/>
      <c r="BK15" s="244"/>
      <c r="BL15" s="244"/>
      <c r="BM15" s="244"/>
      <c r="BN15" s="244"/>
      <c r="BO15" s="244"/>
      <c r="BP15" s="244"/>
      <c r="BQ15" s="244"/>
      <c r="BR15" s="244"/>
      <c r="BS15" s="244"/>
      <c r="BT15" s="244"/>
      <c r="BU15" s="244"/>
      <c r="BV15" s="244"/>
      <c r="BW15" s="244"/>
      <c r="BX15" s="244"/>
      <c r="BY15" s="244"/>
      <c r="BZ15" s="244"/>
      <c r="CA15" s="244"/>
      <c r="CB15" s="244"/>
      <c r="CC15" s="244"/>
      <c r="CD15" s="244"/>
      <c r="CE15" s="244"/>
      <c r="CF15" s="244"/>
      <c r="CG15" s="244"/>
      <c r="CH15" s="244"/>
      <c r="CI15" s="244"/>
      <c r="CJ15" s="244"/>
      <c r="CK15" s="244"/>
      <c r="CL15" s="244"/>
      <c r="CM15" s="244"/>
      <c r="CN15" s="244"/>
      <c r="CO15" s="244"/>
      <c r="CP15" s="244"/>
      <c r="CQ15" s="244"/>
      <c r="CR15" s="244"/>
      <c r="CS15" s="244"/>
      <c r="CT15" s="244"/>
      <c r="CU15" s="244"/>
      <c r="CV15" s="244"/>
      <c r="CW15" s="244"/>
      <c r="CX15" s="244"/>
      <c r="CY15" s="244"/>
      <c r="CZ15" s="244"/>
      <c r="DA15" s="244"/>
      <c r="DB15" s="244"/>
      <c r="DC15" s="244"/>
      <c r="DD15" s="244"/>
    </row>
    <row r="16" spans="2:108" ht="15" customHeight="1" x14ac:dyDescent="0.2">
      <c r="B16" s="244"/>
      <c r="C16" s="244"/>
      <c r="D16" s="244"/>
      <c r="E16" s="244"/>
      <c r="F16" s="244"/>
      <c r="G16" s="244"/>
      <c r="H16" s="244"/>
      <c r="I16" s="244"/>
      <c r="J16" s="244"/>
      <c r="K16" s="244"/>
      <c r="L16" s="244"/>
      <c r="M16" s="244"/>
      <c r="N16" s="244"/>
      <c r="O16" s="244"/>
      <c r="P16" s="244"/>
      <c r="Q16" s="244"/>
      <c r="R16" s="244"/>
      <c r="S16" s="244"/>
      <c r="T16" s="244"/>
      <c r="U16" s="244"/>
      <c r="V16" s="244"/>
      <c r="W16" s="244"/>
      <c r="X16" s="244"/>
      <c r="Y16" s="244"/>
      <c r="Z16" s="244"/>
      <c r="AA16" s="244"/>
      <c r="AB16" s="244"/>
      <c r="AC16" s="244"/>
      <c r="AD16" s="244"/>
      <c r="AE16" s="244"/>
      <c r="AF16" s="244"/>
      <c r="AG16" s="244"/>
      <c r="AH16" s="244"/>
      <c r="AI16" s="244"/>
      <c r="AJ16" s="244"/>
      <c r="AK16" s="244"/>
      <c r="AL16" s="244"/>
      <c r="AM16" s="244"/>
      <c r="AN16" s="244"/>
      <c r="AO16" s="244"/>
      <c r="AP16" s="244"/>
      <c r="AQ16" s="244"/>
      <c r="AR16" s="244"/>
      <c r="AS16" s="244"/>
      <c r="AT16" s="244"/>
      <c r="AU16" s="244"/>
      <c r="AV16" s="244"/>
      <c r="AW16" s="244"/>
      <c r="AX16" s="244"/>
      <c r="AY16" s="244"/>
      <c r="AZ16" s="244"/>
      <c r="BA16" s="244"/>
      <c r="BB16" s="244"/>
      <c r="BC16" s="244"/>
      <c r="BD16" s="244"/>
      <c r="BE16" s="244"/>
      <c r="BF16" s="244"/>
      <c r="BG16" s="244"/>
      <c r="BH16" s="244"/>
      <c r="BI16" s="244"/>
      <c r="BJ16" s="244"/>
      <c r="BK16" s="244"/>
      <c r="BL16" s="244"/>
      <c r="BM16" s="244"/>
      <c r="BN16" s="244"/>
      <c r="BO16" s="244"/>
      <c r="BP16" s="244"/>
      <c r="BQ16" s="244"/>
      <c r="BR16" s="244"/>
      <c r="BS16" s="244"/>
      <c r="BT16" s="244"/>
      <c r="BU16" s="244"/>
      <c r="BV16" s="244"/>
      <c r="BW16" s="244"/>
      <c r="BX16" s="244"/>
      <c r="BY16" s="244"/>
      <c r="BZ16" s="244"/>
      <c r="CA16" s="244"/>
      <c r="CB16" s="244"/>
      <c r="CC16" s="244"/>
      <c r="CD16" s="244"/>
      <c r="CE16" s="244"/>
      <c r="CF16" s="244"/>
      <c r="CG16" s="244"/>
      <c r="CH16" s="244"/>
      <c r="CI16" s="244"/>
      <c r="CJ16" s="244"/>
      <c r="CK16" s="244"/>
      <c r="CL16" s="244"/>
      <c r="CM16" s="244"/>
      <c r="CN16" s="244"/>
      <c r="CO16" s="244"/>
      <c r="CP16" s="244"/>
      <c r="CQ16" s="244"/>
      <c r="CR16" s="244"/>
      <c r="CS16" s="244"/>
      <c r="CT16" s="244"/>
      <c r="CU16" s="244"/>
      <c r="CV16" s="244"/>
      <c r="CW16" s="244"/>
      <c r="CX16" s="244"/>
      <c r="CY16" s="244"/>
      <c r="CZ16" s="244"/>
      <c r="DA16" s="244"/>
      <c r="DB16" s="244"/>
      <c r="DC16" s="244"/>
      <c r="DD16" s="244"/>
    </row>
    <row r="17" spans="2:108" ht="15" customHeight="1" x14ac:dyDescent="0.2">
      <c r="B17" s="245" t="s">
        <v>2762</v>
      </c>
      <c r="C17" s="245"/>
      <c r="D17" s="245"/>
      <c r="E17" s="245"/>
      <c r="F17" s="245"/>
      <c r="G17" s="245"/>
      <c r="H17" s="245"/>
      <c r="I17" s="245"/>
      <c r="J17" s="245"/>
      <c r="K17" s="245"/>
      <c r="L17" s="245"/>
      <c r="M17" s="245"/>
      <c r="N17" s="245"/>
      <c r="O17" s="245"/>
      <c r="P17" s="245"/>
      <c r="Q17" s="245"/>
      <c r="R17" s="245"/>
      <c r="S17" s="245"/>
      <c r="T17" s="245"/>
      <c r="U17" s="245"/>
      <c r="V17" s="245"/>
      <c r="W17" s="245"/>
      <c r="X17" s="245"/>
      <c r="Y17" s="245"/>
      <c r="Z17" s="245"/>
      <c r="AA17" s="245"/>
      <c r="AB17" s="245"/>
      <c r="AC17" s="245"/>
      <c r="AD17" s="245"/>
      <c r="AE17" s="245"/>
      <c r="AF17" s="245"/>
      <c r="AG17" s="245"/>
      <c r="AH17" s="245"/>
      <c r="AI17" s="245"/>
      <c r="AJ17" s="245"/>
      <c r="AK17" s="245" t="s">
        <v>2766</v>
      </c>
      <c r="AL17" s="245"/>
      <c r="AM17" s="245"/>
      <c r="AN17" s="245"/>
      <c r="AO17" s="245"/>
      <c r="AP17" s="245"/>
      <c r="AQ17" s="245"/>
      <c r="AR17" s="245"/>
      <c r="AS17" s="245"/>
      <c r="AT17" s="245"/>
      <c r="AU17" s="245"/>
      <c r="AV17" s="245"/>
      <c r="AW17" s="245"/>
      <c r="AX17" s="245"/>
      <c r="AY17" s="245"/>
      <c r="AZ17" s="245"/>
      <c r="BA17" s="245"/>
      <c r="BB17" s="245"/>
      <c r="BC17" s="245"/>
      <c r="BD17" s="245"/>
      <c r="BE17" s="245"/>
      <c r="BF17" s="245"/>
      <c r="BG17" s="245"/>
      <c r="BH17" s="245"/>
      <c r="BI17" s="245"/>
      <c r="BJ17" s="245"/>
      <c r="BK17" s="245"/>
      <c r="BL17" s="245"/>
      <c r="BM17" s="245"/>
      <c r="BN17" s="245"/>
      <c r="BO17" s="245"/>
      <c r="BP17" s="245"/>
      <c r="BQ17" s="245"/>
      <c r="BR17" s="245"/>
      <c r="BS17" s="245"/>
      <c r="BT17" s="245"/>
      <c r="BU17" s="245"/>
      <c r="BV17" s="246" t="s">
        <v>2760</v>
      </c>
      <c r="BW17" s="246"/>
      <c r="BX17" s="246"/>
      <c r="BY17" s="246"/>
      <c r="BZ17" s="246"/>
      <c r="CA17" s="246"/>
      <c r="CB17" s="246"/>
      <c r="CC17" s="246"/>
      <c r="CD17" s="246"/>
      <c r="CE17" s="246"/>
      <c r="CF17" s="246"/>
      <c r="CG17" s="246"/>
      <c r="CH17" s="246"/>
      <c r="CI17" s="246"/>
      <c r="CJ17" s="246"/>
      <c r="CK17" s="246"/>
      <c r="CL17" s="246"/>
      <c r="CM17" s="246"/>
      <c r="CN17" s="246"/>
      <c r="CO17" s="246"/>
      <c r="CP17" s="246"/>
      <c r="CQ17" s="246"/>
      <c r="CR17" s="246"/>
      <c r="CS17" s="246"/>
      <c r="CT17" s="246"/>
      <c r="CU17" s="246"/>
      <c r="CV17" s="246"/>
      <c r="CW17" s="246"/>
      <c r="CX17" s="247" t="s">
        <v>2759</v>
      </c>
      <c r="CY17" s="247"/>
      <c r="CZ17" s="247"/>
      <c r="DA17" s="247"/>
      <c r="DB17" s="247"/>
      <c r="DC17" s="247"/>
    </row>
    <row r="18" spans="2:108" ht="15" customHeight="1" x14ac:dyDescent="0.2">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5"/>
      <c r="Z18" s="245"/>
      <c r="AA18" s="245"/>
      <c r="AB18" s="245"/>
      <c r="AC18" s="245"/>
      <c r="AD18" s="245"/>
      <c r="AE18" s="245"/>
      <c r="AF18" s="245"/>
      <c r="AG18" s="245"/>
      <c r="AH18" s="245"/>
      <c r="AI18" s="245"/>
      <c r="AJ18" s="245"/>
      <c r="AK18" s="245"/>
      <c r="AL18" s="245"/>
      <c r="AM18" s="245"/>
      <c r="AN18" s="245"/>
      <c r="AO18" s="245"/>
      <c r="AP18" s="245"/>
      <c r="AQ18" s="245"/>
      <c r="AR18" s="245"/>
      <c r="AS18" s="245"/>
      <c r="AT18" s="245"/>
      <c r="AU18" s="245"/>
      <c r="AV18" s="245"/>
      <c r="AW18" s="245"/>
      <c r="AX18" s="245"/>
      <c r="AY18" s="245"/>
      <c r="AZ18" s="245"/>
      <c r="BA18" s="245"/>
      <c r="BB18" s="245"/>
      <c r="BC18" s="245"/>
      <c r="BD18" s="245"/>
      <c r="BE18" s="245"/>
      <c r="BF18" s="245"/>
      <c r="BG18" s="245"/>
      <c r="BH18" s="245"/>
      <c r="BI18" s="245"/>
      <c r="BJ18" s="245"/>
      <c r="BK18" s="245"/>
      <c r="BL18" s="245"/>
      <c r="BM18" s="245"/>
      <c r="BN18" s="245"/>
      <c r="BO18" s="245"/>
      <c r="BP18" s="245"/>
      <c r="BQ18" s="245"/>
      <c r="BR18" s="245"/>
      <c r="BS18" s="245"/>
      <c r="BT18" s="245"/>
      <c r="BU18" s="245"/>
      <c r="BV18" s="246"/>
      <c r="BW18" s="246"/>
      <c r="BX18" s="246"/>
      <c r="BY18" s="246"/>
      <c r="BZ18" s="246"/>
      <c r="CA18" s="246"/>
      <c r="CB18" s="246"/>
      <c r="CC18" s="246"/>
      <c r="CD18" s="246"/>
      <c r="CE18" s="246"/>
      <c r="CF18" s="246"/>
      <c r="CG18" s="246"/>
      <c r="CH18" s="246"/>
      <c r="CI18" s="246"/>
      <c r="CJ18" s="246"/>
      <c r="CK18" s="246"/>
      <c r="CL18" s="246"/>
      <c r="CM18" s="246"/>
      <c r="CN18" s="246"/>
      <c r="CO18" s="246"/>
      <c r="CP18" s="246"/>
      <c r="CQ18" s="246"/>
      <c r="CR18" s="246"/>
      <c r="CS18" s="246"/>
      <c r="CT18" s="246"/>
      <c r="CU18" s="246"/>
      <c r="CV18" s="246"/>
      <c r="CW18" s="246"/>
      <c r="CX18" s="247"/>
      <c r="CY18" s="247"/>
      <c r="CZ18" s="247"/>
      <c r="DA18" s="247"/>
      <c r="DB18" s="247"/>
      <c r="DC18" s="247"/>
      <c r="DD18" s="248"/>
    </row>
    <row r="19" spans="2:108" ht="15" customHeight="1" x14ac:dyDescent="0.2">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5"/>
      <c r="Z19" s="245"/>
      <c r="AA19" s="245"/>
      <c r="AB19" s="245"/>
      <c r="AC19" s="245"/>
      <c r="AD19" s="245"/>
      <c r="AE19" s="245"/>
      <c r="AF19" s="245"/>
      <c r="AG19" s="245"/>
      <c r="AH19" s="245"/>
      <c r="AI19" s="245"/>
      <c r="AJ19" s="245"/>
      <c r="AK19" s="245"/>
      <c r="AL19" s="245"/>
      <c r="AM19" s="245"/>
      <c r="AN19" s="245"/>
      <c r="AO19" s="245"/>
      <c r="AP19" s="245"/>
      <c r="AQ19" s="245"/>
      <c r="AR19" s="245"/>
      <c r="AS19" s="245"/>
      <c r="AT19" s="245"/>
      <c r="AU19" s="245"/>
      <c r="AV19" s="245"/>
      <c r="AW19" s="245"/>
      <c r="AX19" s="245"/>
      <c r="AY19" s="245"/>
      <c r="AZ19" s="245"/>
      <c r="BA19" s="245"/>
      <c r="BB19" s="245"/>
      <c r="BC19" s="245"/>
      <c r="BD19" s="245"/>
      <c r="BE19" s="245"/>
      <c r="BF19" s="245"/>
      <c r="BG19" s="245"/>
      <c r="BH19" s="245"/>
      <c r="BI19" s="245"/>
      <c r="BJ19" s="245"/>
      <c r="BK19" s="245"/>
      <c r="BL19" s="245"/>
      <c r="BM19" s="245"/>
      <c r="BN19" s="245"/>
      <c r="BO19" s="245"/>
      <c r="BP19" s="245"/>
      <c r="BQ19" s="245"/>
      <c r="BR19" s="245"/>
      <c r="BS19" s="245"/>
      <c r="BT19" s="245"/>
      <c r="BU19" s="245"/>
      <c r="BV19" s="246"/>
      <c r="BW19" s="246"/>
      <c r="BX19" s="246"/>
      <c r="BY19" s="246"/>
      <c r="BZ19" s="246"/>
      <c r="CA19" s="246"/>
      <c r="CB19" s="246"/>
      <c r="CC19" s="246"/>
      <c r="CD19" s="246"/>
      <c r="CE19" s="246"/>
      <c r="CF19" s="246"/>
      <c r="CG19" s="246"/>
      <c r="CH19" s="246"/>
      <c r="CI19" s="246"/>
      <c r="CJ19" s="246"/>
      <c r="CK19" s="246"/>
      <c r="CL19" s="246"/>
      <c r="CM19" s="246"/>
      <c r="CN19" s="246"/>
      <c r="CO19" s="246"/>
      <c r="CP19" s="246"/>
      <c r="CQ19" s="246"/>
      <c r="CR19" s="246"/>
      <c r="CS19" s="246"/>
      <c r="CT19" s="246"/>
      <c r="CU19" s="246"/>
      <c r="CV19" s="246"/>
      <c r="CW19" s="246"/>
      <c r="CX19" s="247"/>
      <c r="CY19" s="247"/>
      <c r="CZ19" s="247"/>
      <c r="DA19" s="247"/>
      <c r="DB19" s="247"/>
      <c r="DC19" s="247"/>
      <c r="DD19" s="248"/>
    </row>
    <row r="20" spans="2:108" ht="15" customHeight="1" x14ac:dyDescent="0.2">
      <c r="B20" s="245"/>
      <c r="C20" s="245"/>
      <c r="D20" s="245"/>
      <c r="E20" s="245"/>
      <c r="F20" s="245"/>
      <c r="G20" s="245"/>
      <c r="H20" s="245"/>
      <c r="I20" s="245"/>
      <c r="J20" s="245"/>
      <c r="K20" s="245"/>
      <c r="L20" s="245"/>
      <c r="M20" s="245"/>
      <c r="N20" s="245"/>
      <c r="O20" s="245"/>
      <c r="P20" s="245"/>
      <c r="Q20" s="245"/>
      <c r="R20" s="245"/>
      <c r="S20" s="245"/>
      <c r="T20" s="245"/>
      <c r="U20" s="245"/>
      <c r="V20" s="245"/>
      <c r="W20" s="245"/>
      <c r="X20" s="245"/>
      <c r="Y20" s="245"/>
      <c r="Z20" s="245"/>
      <c r="AA20" s="245"/>
      <c r="AB20" s="245"/>
      <c r="AC20" s="245"/>
      <c r="AD20" s="245"/>
      <c r="AE20" s="245"/>
      <c r="AF20" s="245"/>
      <c r="AG20" s="245"/>
      <c r="AH20" s="245"/>
      <c r="AI20" s="245"/>
      <c r="AJ20" s="245"/>
      <c r="AK20" s="245"/>
      <c r="AL20" s="245"/>
      <c r="AM20" s="245"/>
      <c r="AN20" s="245"/>
      <c r="AO20" s="245"/>
      <c r="AP20" s="245"/>
      <c r="AQ20" s="245"/>
      <c r="AR20" s="245"/>
      <c r="AS20" s="245"/>
      <c r="AT20" s="245"/>
      <c r="AU20" s="245"/>
      <c r="AV20" s="245"/>
      <c r="AW20" s="245"/>
      <c r="AX20" s="245"/>
      <c r="AY20" s="245"/>
      <c r="AZ20" s="245"/>
      <c r="BA20" s="245"/>
      <c r="BB20" s="245"/>
      <c r="BC20" s="245"/>
      <c r="BD20" s="245"/>
      <c r="BE20" s="245"/>
      <c r="BF20" s="245"/>
      <c r="BG20" s="245"/>
      <c r="BH20" s="245"/>
      <c r="BI20" s="245"/>
      <c r="BJ20" s="245"/>
      <c r="BK20" s="245"/>
      <c r="BL20" s="245"/>
      <c r="BM20" s="245"/>
      <c r="BN20" s="245"/>
      <c r="BO20" s="245"/>
      <c r="BP20" s="245"/>
      <c r="BQ20" s="245"/>
      <c r="BR20" s="245"/>
      <c r="BS20" s="245"/>
      <c r="BT20" s="245"/>
      <c r="BU20" s="245"/>
      <c r="BV20" s="246"/>
      <c r="BW20" s="246"/>
      <c r="BX20" s="246"/>
      <c r="BY20" s="246"/>
      <c r="BZ20" s="246"/>
      <c r="CA20" s="246"/>
      <c r="CB20" s="246"/>
      <c r="CC20" s="246"/>
      <c r="CD20" s="246"/>
      <c r="CE20" s="246"/>
      <c r="CF20" s="246"/>
      <c r="CG20" s="246"/>
      <c r="CH20" s="246"/>
      <c r="CI20" s="246"/>
      <c r="CJ20" s="246"/>
      <c r="CK20" s="246"/>
      <c r="CL20" s="246"/>
      <c r="CM20" s="246"/>
      <c r="CN20" s="246"/>
      <c r="CO20" s="246"/>
      <c r="CP20" s="246"/>
      <c r="CQ20" s="246"/>
      <c r="CR20" s="246"/>
      <c r="CS20" s="246"/>
      <c r="CT20" s="246"/>
      <c r="CU20" s="246"/>
      <c r="CV20" s="246"/>
      <c r="CW20" s="246"/>
      <c r="CX20" s="247"/>
      <c r="CY20" s="247"/>
      <c r="CZ20" s="247"/>
      <c r="DA20" s="247"/>
      <c r="DB20" s="247"/>
      <c r="DC20" s="247"/>
      <c r="DD20" s="248"/>
    </row>
    <row r="21" spans="2:108" ht="15" customHeight="1" x14ac:dyDescent="0.2">
      <c r="B21" s="245"/>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5"/>
      <c r="AA21" s="245"/>
      <c r="AB21" s="245"/>
      <c r="AC21" s="245"/>
      <c r="AD21" s="245"/>
      <c r="AE21" s="245"/>
      <c r="AF21" s="245"/>
      <c r="AG21" s="245"/>
      <c r="AH21" s="245"/>
      <c r="AI21" s="245"/>
      <c r="AJ21" s="245"/>
      <c r="AK21" s="245"/>
      <c r="AL21" s="245"/>
      <c r="AM21" s="245"/>
      <c r="AN21" s="245"/>
      <c r="AO21" s="245"/>
      <c r="AP21" s="245"/>
      <c r="AQ21" s="245"/>
      <c r="AR21" s="245"/>
      <c r="AS21" s="245"/>
      <c r="AT21" s="245"/>
      <c r="AU21" s="245"/>
      <c r="AV21" s="245"/>
      <c r="AW21" s="245"/>
      <c r="AX21" s="245"/>
      <c r="AY21" s="245"/>
      <c r="AZ21" s="245"/>
      <c r="BA21" s="245"/>
      <c r="BB21" s="245"/>
      <c r="BC21" s="245"/>
      <c r="BD21" s="245"/>
      <c r="BE21" s="245"/>
      <c r="BF21" s="245"/>
      <c r="BG21" s="245"/>
      <c r="BH21" s="245"/>
      <c r="BI21" s="245"/>
      <c r="BJ21" s="245"/>
      <c r="BK21" s="245"/>
      <c r="BL21" s="245"/>
      <c r="BM21" s="245"/>
      <c r="BN21" s="245"/>
      <c r="BO21" s="245"/>
      <c r="BP21" s="245"/>
      <c r="BQ21" s="245"/>
      <c r="BR21" s="245"/>
      <c r="BS21" s="245"/>
      <c r="BT21" s="245"/>
      <c r="BU21" s="245"/>
      <c r="BV21" s="246"/>
      <c r="BW21" s="246"/>
      <c r="BX21" s="246"/>
      <c r="BY21" s="246"/>
      <c r="BZ21" s="246"/>
      <c r="CA21" s="246"/>
      <c r="CB21" s="246"/>
      <c r="CC21" s="246"/>
      <c r="CD21" s="246"/>
      <c r="CE21" s="246"/>
      <c r="CF21" s="246"/>
      <c r="CG21" s="246"/>
      <c r="CH21" s="246"/>
      <c r="CI21" s="246"/>
      <c r="CJ21" s="246"/>
      <c r="CK21" s="246"/>
      <c r="CL21" s="246"/>
      <c r="CM21" s="246"/>
      <c r="CN21" s="246"/>
      <c r="CO21" s="246"/>
      <c r="CP21" s="246"/>
      <c r="CQ21" s="246"/>
      <c r="CR21" s="246"/>
      <c r="CS21" s="246"/>
      <c r="CT21" s="246"/>
      <c r="CU21" s="246"/>
      <c r="CV21" s="246"/>
      <c r="CW21" s="246"/>
      <c r="CX21" s="247"/>
      <c r="CY21" s="247"/>
      <c r="CZ21" s="247"/>
      <c r="DA21" s="247"/>
      <c r="DB21" s="247"/>
      <c r="DC21" s="247"/>
      <c r="DD21" s="248"/>
    </row>
    <row r="22" spans="2:108" ht="15" customHeight="1" x14ac:dyDescent="0.2">
      <c r="AM22" s="249"/>
      <c r="AN22" s="249"/>
      <c r="AO22" s="249"/>
      <c r="AP22" s="249"/>
      <c r="AQ22" s="249"/>
      <c r="AR22" s="249"/>
      <c r="AS22" s="249"/>
      <c r="AT22" s="249"/>
      <c r="AU22" s="249"/>
      <c r="AV22" s="250"/>
      <c r="BU22" s="248"/>
      <c r="BW22" s="248"/>
      <c r="BX22" s="248"/>
      <c r="BY22" s="248"/>
      <c r="BZ22" s="248"/>
      <c r="CA22" s="248"/>
      <c r="CB22" s="248"/>
      <c r="CC22" s="248"/>
      <c r="CD22" s="248"/>
      <c r="CE22" s="248"/>
      <c r="CF22" s="248"/>
      <c r="CG22" s="248"/>
      <c r="CH22" s="248"/>
      <c r="CI22" s="248"/>
      <c r="CJ22" s="248"/>
      <c r="CK22" s="248"/>
      <c r="CL22" s="248"/>
      <c r="CM22" s="248"/>
      <c r="CN22" s="248"/>
      <c r="CO22" s="248"/>
      <c r="CP22" s="248"/>
      <c r="CQ22" s="248"/>
      <c r="CR22" s="248"/>
      <c r="CS22" s="248"/>
      <c r="CT22" s="248"/>
      <c r="CU22" s="248"/>
      <c r="CV22" s="248"/>
      <c r="CW22" s="248"/>
      <c r="CX22" s="248"/>
      <c r="CY22" s="248"/>
      <c r="CZ22" s="248"/>
      <c r="DA22" s="248"/>
      <c r="DB22" s="248"/>
      <c r="DC22" s="248"/>
      <c r="DD22" s="248"/>
    </row>
    <row r="23" spans="2:108" ht="15" customHeight="1" x14ac:dyDescent="0.2">
      <c r="AM23" s="249"/>
      <c r="AN23" s="249"/>
      <c r="AO23" s="249"/>
      <c r="AP23" s="249"/>
      <c r="AQ23" s="249"/>
      <c r="AR23" s="249"/>
      <c r="AS23" s="249"/>
      <c r="AT23" s="249"/>
      <c r="AU23" s="249"/>
      <c r="AV23" s="250"/>
      <c r="BU23" s="248"/>
      <c r="BW23" s="248"/>
      <c r="BX23" s="248"/>
      <c r="BY23" s="248"/>
      <c r="BZ23" s="248"/>
      <c r="CA23" s="248"/>
      <c r="CB23" s="248"/>
      <c r="CC23" s="248"/>
      <c r="CD23" s="248"/>
      <c r="CE23" s="248"/>
      <c r="CF23" s="248"/>
      <c r="CG23" s="248"/>
      <c r="CH23" s="248"/>
      <c r="CI23" s="248"/>
      <c r="CJ23" s="248"/>
      <c r="CK23" s="248"/>
      <c r="CL23" s="248"/>
      <c r="CM23" s="248"/>
      <c r="CN23" s="248"/>
      <c r="CO23" s="248"/>
      <c r="CP23" s="248"/>
      <c r="CQ23" s="248"/>
      <c r="CR23" s="248"/>
      <c r="CS23" s="248"/>
      <c r="CT23" s="248"/>
      <c r="CU23" s="248"/>
      <c r="CV23" s="248"/>
      <c r="CW23" s="248"/>
      <c r="CX23" s="248"/>
      <c r="CY23" s="248"/>
      <c r="CZ23" s="248"/>
      <c r="DA23" s="248"/>
      <c r="DB23" s="248"/>
      <c r="DC23" s="248"/>
      <c r="DD23" s="248"/>
    </row>
    <row r="24" spans="2:108" ht="15" customHeight="1" x14ac:dyDescent="0.2">
      <c r="AM24" s="249"/>
      <c r="AN24" s="249"/>
      <c r="AO24" s="249"/>
      <c r="AP24" s="249"/>
      <c r="AQ24" s="249"/>
      <c r="AR24" s="249"/>
      <c r="AS24" s="249"/>
      <c r="AT24" s="249"/>
      <c r="AU24" s="249"/>
      <c r="AV24" s="249"/>
      <c r="BU24" s="248"/>
      <c r="BW24" s="248"/>
      <c r="BX24" s="248"/>
      <c r="BY24" s="248"/>
      <c r="BZ24" s="248"/>
      <c r="CA24" s="248"/>
      <c r="CB24" s="248"/>
      <c r="CC24" s="248"/>
      <c r="CD24" s="248"/>
      <c r="CE24" s="248"/>
      <c r="CF24" s="248"/>
      <c r="CG24" s="248"/>
      <c r="CH24" s="248"/>
      <c r="CI24" s="248"/>
      <c r="CJ24" s="248"/>
      <c r="CK24" s="248"/>
      <c r="CL24" s="248"/>
      <c r="CM24" s="248"/>
      <c r="CN24" s="248"/>
      <c r="CO24" s="248"/>
      <c r="CP24" s="248"/>
      <c r="CQ24" s="248"/>
      <c r="CR24" s="248"/>
      <c r="CS24" s="248"/>
      <c r="CT24" s="248"/>
      <c r="CU24" s="248"/>
      <c r="CV24" s="248"/>
      <c r="CW24" s="248"/>
      <c r="CX24" s="248"/>
      <c r="CY24" s="248"/>
      <c r="CZ24" s="248"/>
      <c r="DA24" s="248"/>
      <c r="DB24" s="248"/>
      <c r="DC24" s="248"/>
      <c r="DD24" s="248"/>
    </row>
    <row r="25" spans="2:108" ht="15" customHeight="1" x14ac:dyDescent="0.2">
      <c r="AM25" s="249"/>
      <c r="AN25" s="249"/>
      <c r="AO25" s="249"/>
      <c r="AP25" s="249"/>
      <c r="AQ25" s="249"/>
      <c r="AR25" s="249"/>
      <c r="AS25" s="249"/>
      <c r="AT25" s="249"/>
      <c r="AU25" s="249"/>
      <c r="AV25" s="249"/>
      <c r="BU25" s="251"/>
      <c r="BW25" s="251"/>
      <c r="BX25" s="251"/>
      <c r="BY25" s="251"/>
      <c r="BZ25" s="251"/>
      <c r="CA25" s="251"/>
      <c r="CB25" s="251"/>
      <c r="CC25" s="251"/>
      <c r="CD25" s="251"/>
      <c r="CE25" s="251"/>
      <c r="CF25" s="251"/>
      <c r="CG25" s="251"/>
      <c r="CH25" s="251"/>
      <c r="CI25" s="251"/>
      <c r="CJ25" s="251"/>
      <c r="CK25" s="251"/>
      <c r="CL25" s="251"/>
      <c r="CM25" s="251"/>
      <c r="CN25" s="251"/>
      <c r="CO25" s="251"/>
      <c r="CP25" s="251"/>
      <c r="CQ25" s="251"/>
      <c r="CR25" s="251"/>
      <c r="CS25" s="251"/>
      <c r="CT25" s="251"/>
      <c r="CU25" s="251"/>
      <c r="CV25" s="251"/>
      <c r="CW25" s="251"/>
      <c r="CX25" s="251"/>
      <c r="CY25" s="251"/>
      <c r="CZ25" s="251"/>
      <c r="DA25" s="251"/>
      <c r="DB25" s="251"/>
      <c r="DC25" s="251"/>
      <c r="DD25" s="251"/>
    </row>
    <row r="26" spans="2:108" ht="15" customHeight="1" x14ac:dyDescent="0.2">
      <c r="AM26" s="249"/>
      <c r="AN26" s="249"/>
      <c r="AO26" s="249"/>
      <c r="AP26" s="249"/>
      <c r="AQ26" s="249"/>
      <c r="AR26" s="249"/>
      <c r="AS26" s="249"/>
      <c r="AT26" s="249"/>
      <c r="AU26" s="249"/>
      <c r="AV26" s="249"/>
      <c r="BU26" s="251"/>
      <c r="BW26" s="251"/>
      <c r="BX26" s="251"/>
      <c r="BY26" s="251"/>
      <c r="BZ26" s="251"/>
      <c r="CA26" s="251"/>
      <c r="CB26" s="251"/>
      <c r="CC26" s="251"/>
      <c r="CD26" s="251"/>
      <c r="CE26" s="251"/>
      <c r="CF26" s="251"/>
      <c r="CG26" s="251"/>
      <c r="CH26" s="251"/>
      <c r="CI26" s="251"/>
      <c r="CJ26" s="251"/>
      <c r="CK26" s="251"/>
      <c r="CL26" s="251"/>
      <c r="CM26" s="251"/>
      <c r="CN26" s="251"/>
      <c r="CO26" s="251"/>
      <c r="CP26" s="251"/>
      <c r="CQ26" s="251"/>
      <c r="CR26" s="251"/>
      <c r="CS26" s="251"/>
      <c r="CT26" s="251"/>
      <c r="CU26" s="251"/>
      <c r="CV26" s="251"/>
      <c r="CW26" s="251"/>
      <c r="CX26" s="251"/>
      <c r="CY26" s="251"/>
      <c r="CZ26" s="251"/>
      <c r="DA26" s="251"/>
      <c r="DB26" s="251"/>
      <c r="DC26" s="251"/>
      <c r="DD26" s="251"/>
    </row>
    <row r="27" spans="2:108" ht="15" customHeight="1" x14ac:dyDescent="0.2">
      <c r="AM27" s="249"/>
      <c r="AN27" s="249"/>
      <c r="AO27" s="249"/>
      <c r="AP27" s="249"/>
      <c r="AQ27" s="249"/>
      <c r="AR27" s="249"/>
      <c r="AS27" s="249"/>
      <c r="AT27" s="249"/>
      <c r="AU27" s="249"/>
      <c r="AV27" s="249"/>
      <c r="BU27" s="251"/>
      <c r="BW27" s="251"/>
      <c r="BX27" s="251"/>
      <c r="BY27" s="251"/>
      <c r="BZ27" s="251"/>
      <c r="CA27" s="251"/>
      <c r="CB27" s="251"/>
      <c r="CC27" s="251"/>
      <c r="CD27" s="251"/>
      <c r="CE27" s="251"/>
      <c r="CF27" s="251"/>
      <c r="CG27" s="251"/>
      <c r="CH27" s="251"/>
      <c r="CI27" s="251"/>
      <c r="CJ27" s="251"/>
      <c r="CK27" s="251"/>
      <c r="CL27" s="251"/>
      <c r="CM27" s="252"/>
      <c r="CN27" s="252"/>
      <c r="CO27" s="252"/>
      <c r="CP27" s="252"/>
      <c r="CQ27" s="252"/>
      <c r="CR27" s="252"/>
      <c r="CS27" s="252"/>
      <c r="CT27" s="252"/>
      <c r="CU27" s="252"/>
      <c r="CV27" s="252"/>
      <c r="CW27" s="252"/>
      <c r="CX27" s="251"/>
      <c r="CY27" s="251"/>
      <c r="CZ27" s="251"/>
      <c r="DA27" s="251"/>
      <c r="DB27" s="251"/>
      <c r="DC27" s="251"/>
      <c r="DD27" s="251"/>
    </row>
    <row r="28" spans="2:108" ht="15" customHeight="1" x14ac:dyDescent="0.2">
      <c r="AM28" s="249"/>
      <c r="AN28" s="249"/>
      <c r="AO28" s="249"/>
      <c r="AP28" s="249"/>
      <c r="AQ28" s="249"/>
      <c r="AR28" s="249"/>
      <c r="AS28" s="249"/>
      <c r="AT28" s="249"/>
      <c r="AU28" s="249"/>
      <c r="AV28" s="249"/>
      <c r="BX28" s="253"/>
      <c r="BY28" s="253"/>
      <c r="BZ28" s="253"/>
      <c r="CA28" s="253"/>
      <c r="CB28" s="253"/>
      <c r="CC28" s="253"/>
      <c r="CD28" s="253"/>
      <c r="CE28" s="253"/>
      <c r="CF28" s="253"/>
      <c r="CG28" s="253"/>
      <c r="CH28" s="253"/>
      <c r="CI28" s="253"/>
      <c r="CJ28" s="253"/>
      <c r="CK28" s="253"/>
      <c r="CL28" s="253"/>
      <c r="CM28" s="253"/>
      <c r="CN28" s="253"/>
      <c r="CO28" s="253"/>
      <c r="CP28" s="253"/>
      <c r="CQ28" s="253"/>
      <c r="CR28" s="253"/>
      <c r="CS28" s="253"/>
      <c r="CT28" s="253"/>
      <c r="CU28" s="253"/>
      <c r="CV28" s="253"/>
      <c r="CW28" s="253"/>
      <c r="CX28" s="253"/>
      <c r="CY28" s="253"/>
      <c r="CZ28" s="253"/>
      <c r="DA28" s="253"/>
      <c r="DB28" s="253"/>
      <c r="DC28" s="253"/>
    </row>
    <row r="29" spans="2:108" ht="15" customHeight="1" x14ac:dyDescent="0.2">
      <c r="AM29" s="254"/>
      <c r="AN29" s="254"/>
      <c r="AO29" s="254"/>
      <c r="AP29" s="254"/>
      <c r="AQ29" s="254"/>
      <c r="AR29" s="254"/>
      <c r="AS29" s="254"/>
      <c r="AT29" s="254"/>
      <c r="AU29" s="254"/>
      <c r="AV29" s="254"/>
      <c r="BX29" s="253"/>
      <c r="BY29" s="253"/>
      <c r="BZ29" s="253"/>
      <c r="CA29" s="253"/>
      <c r="CB29" s="253"/>
      <c r="CC29" s="253"/>
      <c r="CD29" s="253"/>
      <c r="CE29" s="253"/>
      <c r="CF29" s="253"/>
      <c r="CG29" s="253"/>
      <c r="CH29" s="253"/>
      <c r="CI29" s="253"/>
      <c r="CJ29" s="253"/>
      <c r="CK29" s="253"/>
      <c r="CL29" s="253"/>
      <c r="CM29" s="253"/>
      <c r="CN29" s="253"/>
      <c r="CO29" s="253"/>
      <c r="CP29" s="253"/>
      <c r="CQ29" s="253"/>
      <c r="CR29" s="253"/>
      <c r="CS29" s="253"/>
      <c r="CT29" s="253"/>
      <c r="CU29" s="253"/>
      <c r="CV29" s="253"/>
      <c r="CW29" s="253"/>
      <c r="CX29" s="253"/>
      <c r="CY29" s="253"/>
      <c r="CZ29" s="253"/>
      <c r="DA29" s="253"/>
      <c r="DB29" s="253"/>
      <c r="DC29" s="253"/>
    </row>
    <row r="30" spans="2:108" ht="15" customHeight="1" x14ac:dyDescent="0.2">
      <c r="AM30" s="254"/>
      <c r="AN30" s="254"/>
      <c r="AO30" s="254"/>
      <c r="AP30" s="254"/>
      <c r="AQ30" s="254"/>
      <c r="AR30" s="254"/>
      <c r="AS30" s="254"/>
      <c r="AT30" s="254"/>
      <c r="AU30" s="254"/>
      <c r="AV30" s="254"/>
      <c r="BX30" s="253"/>
      <c r="BY30" s="253"/>
      <c r="BZ30" s="253"/>
      <c r="CA30" s="253"/>
      <c r="CB30" s="253"/>
      <c r="CC30" s="253"/>
      <c r="CD30" s="253"/>
      <c r="CE30" s="253"/>
      <c r="CF30" s="253"/>
      <c r="CG30" s="253"/>
      <c r="CH30" s="253"/>
      <c r="CI30" s="253"/>
      <c r="CJ30" s="253"/>
      <c r="CK30" s="253"/>
      <c r="CL30" s="253"/>
      <c r="CM30" s="253"/>
      <c r="CN30" s="253"/>
      <c r="CO30" s="253"/>
      <c r="CP30" s="253"/>
      <c r="CQ30" s="253"/>
      <c r="CR30" s="253"/>
      <c r="CS30" s="253"/>
      <c r="CT30" s="253"/>
      <c r="CU30" s="253"/>
      <c r="CV30" s="253"/>
      <c r="CW30" s="253"/>
      <c r="CX30" s="253"/>
      <c r="CY30" s="253"/>
      <c r="CZ30" s="253"/>
      <c r="DA30" s="253"/>
      <c r="DB30" s="253"/>
      <c r="DC30" s="253"/>
    </row>
    <row r="31" spans="2:108" ht="15" customHeight="1" x14ac:dyDescent="0.2">
      <c r="AM31" s="254"/>
      <c r="AN31" s="254"/>
      <c r="AO31" s="254"/>
      <c r="AP31" s="254"/>
      <c r="AQ31" s="254"/>
      <c r="AR31" s="254"/>
      <c r="AS31" s="254"/>
      <c r="AT31" s="254"/>
      <c r="AU31" s="254"/>
      <c r="AV31" s="254"/>
      <c r="CM31" s="252"/>
      <c r="CN31" s="252"/>
      <c r="CO31" s="252"/>
      <c r="CP31" s="252"/>
      <c r="CQ31" s="252"/>
      <c r="CR31" s="252"/>
      <c r="CS31" s="252"/>
      <c r="CT31" s="252"/>
      <c r="CU31" s="252"/>
      <c r="CV31" s="252"/>
      <c r="CW31" s="252"/>
    </row>
    <row r="32" spans="2:108" ht="15" customHeight="1" x14ac:dyDescent="0.2">
      <c r="AM32" s="254"/>
      <c r="AN32" s="254"/>
      <c r="AO32" s="254"/>
      <c r="AP32" s="254"/>
      <c r="AQ32" s="254"/>
      <c r="AR32" s="254"/>
      <c r="AS32" s="254"/>
      <c r="AT32" s="254"/>
      <c r="AU32" s="254"/>
      <c r="AV32" s="254"/>
      <c r="CM32" s="252"/>
      <c r="CN32" s="252"/>
      <c r="CO32" s="252"/>
      <c r="CP32" s="252"/>
      <c r="CQ32" s="252"/>
      <c r="CR32" s="252"/>
      <c r="CS32" s="252"/>
      <c r="CT32" s="252"/>
      <c r="CU32" s="252"/>
      <c r="CV32" s="252"/>
      <c r="CW32" s="252"/>
    </row>
    <row r="33" spans="39:108" ht="15" customHeight="1" x14ac:dyDescent="0.2">
      <c r="AM33" s="254"/>
      <c r="AN33" s="254"/>
      <c r="AO33" s="254"/>
      <c r="AP33" s="254"/>
      <c r="AQ33" s="254"/>
      <c r="AR33" s="254"/>
      <c r="AS33" s="254"/>
      <c r="AT33" s="254"/>
      <c r="AU33" s="254"/>
      <c r="AV33" s="254"/>
      <c r="CA33" s="243" t="s">
        <v>2575</v>
      </c>
      <c r="CM33" s="252"/>
      <c r="CN33" s="252"/>
      <c r="CO33" s="252"/>
      <c r="CP33" s="252"/>
      <c r="CQ33" s="252"/>
      <c r="CR33" s="252"/>
      <c r="CS33" s="252"/>
      <c r="CT33" s="252"/>
      <c r="CU33" s="252"/>
      <c r="CV33" s="252"/>
      <c r="CW33" s="252"/>
    </row>
    <row r="37" spans="39:108" ht="15" customHeight="1" x14ac:dyDescent="0.2">
      <c r="BV37" s="255"/>
      <c r="BW37" s="255"/>
      <c r="BX37" s="255"/>
      <c r="BY37" s="255"/>
      <c r="BZ37" s="255"/>
      <c r="CA37" s="255"/>
      <c r="CB37" s="255"/>
      <c r="CC37" s="255"/>
      <c r="CD37" s="255"/>
      <c r="CE37" s="255"/>
      <c r="CF37" s="255"/>
      <c r="CG37" s="255"/>
      <c r="CH37" s="255"/>
      <c r="CI37" s="255"/>
      <c r="CJ37" s="255"/>
      <c r="CK37" s="255"/>
      <c r="CL37" s="255"/>
      <c r="CM37" s="255"/>
      <c r="CN37" s="255"/>
      <c r="CO37" s="255"/>
      <c r="CP37" s="255"/>
      <c r="CQ37" s="255"/>
      <c r="CR37" s="255"/>
      <c r="CS37" s="255"/>
      <c r="CT37" s="255"/>
      <c r="CU37" s="255"/>
      <c r="CV37" s="255"/>
      <c r="CW37" s="255"/>
      <c r="CX37" s="255"/>
      <c r="CY37" s="255"/>
      <c r="CZ37" s="255"/>
      <c r="DA37" s="255"/>
      <c r="DB37" s="255"/>
      <c r="DC37" s="255"/>
      <c r="DD37" s="255"/>
    </row>
    <row r="38" spans="39:108" ht="15" customHeight="1" x14ac:dyDescent="0.2">
      <c r="BV38" s="251"/>
      <c r="BW38" s="251"/>
      <c r="BX38" s="251"/>
      <c r="BY38" s="251"/>
      <c r="BZ38" s="251"/>
      <c r="CA38" s="251"/>
      <c r="CB38" s="251"/>
      <c r="CC38" s="251"/>
      <c r="CD38" s="251"/>
      <c r="CE38" s="251"/>
      <c r="CF38" s="251"/>
      <c r="CG38" s="251"/>
      <c r="CH38" s="251"/>
      <c r="CI38" s="251"/>
      <c r="CJ38" s="251"/>
      <c r="CK38" s="251"/>
      <c r="CL38" s="251"/>
      <c r="CM38" s="251"/>
      <c r="CN38" s="251"/>
      <c r="CO38" s="251"/>
      <c r="CP38" s="251"/>
      <c r="CQ38" s="251"/>
      <c r="CR38" s="251"/>
      <c r="CS38" s="251"/>
      <c r="CT38" s="251"/>
      <c r="CU38" s="251"/>
      <c r="CV38" s="251"/>
      <c r="CW38" s="251"/>
      <c r="CX38" s="251"/>
      <c r="CY38" s="251"/>
      <c r="CZ38" s="251"/>
      <c r="DA38" s="251"/>
      <c r="DB38" s="251"/>
      <c r="DC38" s="251"/>
      <c r="DD38" s="251"/>
    </row>
    <row r="41" spans="39:108" ht="15" customHeight="1" x14ac:dyDescent="0.2">
      <c r="BW41" s="256"/>
      <c r="BX41" s="251"/>
      <c r="BY41" s="251"/>
      <c r="BZ41" s="251"/>
      <c r="CA41" s="251"/>
      <c r="CB41" s="251"/>
      <c r="CC41" s="251"/>
      <c r="CD41" s="251"/>
      <c r="CE41" s="251"/>
      <c r="CF41" s="251"/>
      <c r="CG41" s="251"/>
      <c r="CH41" s="251"/>
      <c r="CI41" s="251"/>
      <c r="CJ41" s="251"/>
      <c r="CK41" s="251"/>
      <c r="CL41" s="251"/>
      <c r="CM41" s="251"/>
      <c r="CN41" s="251"/>
      <c r="CO41" s="251"/>
      <c r="CP41" s="251"/>
      <c r="CQ41" s="251"/>
      <c r="CR41" s="251"/>
      <c r="CS41" s="251"/>
      <c r="CT41" s="251"/>
      <c r="CU41" s="251"/>
      <c r="CV41" s="251"/>
      <c r="CW41" s="251"/>
      <c r="CX41" s="251"/>
      <c r="CY41" s="251"/>
      <c r="CZ41" s="251"/>
      <c r="DA41" s="251"/>
      <c r="DB41" s="251"/>
      <c r="DC41" s="251"/>
    </row>
    <row r="42" spans="39:108" ht="15" customHeight="1" x14ac:dyDescent="0.2">
      <c r="BW42" s="251"/>
      <c r="BX42" s="251"/>
      <c r="BY42" s="251"/>
      <c r="BZ42" s="251"/>
      <c r="CA42" s="251"/>
      <c r="CB42" s="251"/>
      <c r="CC42" s="251"/>
      <c r="CD42" s="251"/>
      <c r="CE42" s="251"/>
      <c r="CF42" s="251"/>
      <c r="CG42" s="251"/>
      <c r="CH42" s="251"/>
      <c r="CI42" s="251"/>
      <c r="CJ42" s="251"/>
      <c r="CK42" s="251"/>
      <c r="CL42" s="251"/>
      <c r="CM42" s="251"/>
      <c r="CN42" s="251"/>
      <c r="CO42" s="251"/>
      <c r="CP42" s="251"/>
      <c r="CQ42" s="251"/>
      <c r="CR42" s="251"/>
      <c r="CS42" s="251"/>
      <c r="CT42" s="251"/>
      <c r="CU42" s="251"/>
      <c r="CV42" s="251"/>
      <c r="CW42" s="251"/>
      <c r="CX42" s="251"/>
      <c r="CY42" s="251"/>
      <c r="CZ42" s="251"/>
      <c r="DA42" s="251"/>
      <c r="DB42" s="251"/>
      <c r="DC42" s="251"/>
    </row>
    <row r="47" spans="39:108" ht="15" customHeight="1" x14ac:dyDescent="0.25">
      <c r="AN47" s="257"/>
    </row>
    <row r="48" spans="39:108" ht="15" customHeight="1" x14ac:dyDescent="0.25">
      <c r="AN48" s="257"/>
    </row>
    <row r="49" spans="3:107" ht="15" customHeight="1" x14ac:dyDescent="0.25">
      <c r="AN49" s="257"/>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row>
    <row r="50" spans="3:107" ht="15" customHeight="1" x14ac:dyDescent="0.25">
      <c r="D50" s="253" t="s">
        <v>3317</v>
      </c>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c r="AN50" s="257"/>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row>
    <row r="51" spans="3:107" ht="15" customHeight="1" x14ac:dyDescent="0.25">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N51" s="257"/>
      <c r="CA51" s="258"/>
    </row>
    <row r="52" spans="3:107" ht="15" customHeight="1" x14ac:dyDescent="0.25">
      <c r="AN52" s="257"/>
      <c r="BW52" s="259"/>
      <c r="BX52" s="259"/>
      <c r="BY52" s="259"/>
      <c r="BZ52" s="259"/>
      <c r="CA52" s="259"/>
      <c r="CB52" s="259"/>
      <c r="CC52" s="259"/>
    </row>
    <row r="53" spans="3:107" ht="15" customHeight="1" x14ac:dyDescent="0.25">
      <c r="AN53" s="257"/>
      <c r="BW53" s="259"/>
      <c r="BX53" s="259"/>
      <c r="BY53" s="259"/>
      <c r="BZ53" s="259"/>
      <c r="CA53" s="259"/>
      <c r="CB53" s="259"/>
      <c r="CC53" s="259"/>
    </row>
    <row r="54" spans="3:107" ht="15" customHeight="1" x14ac:dyDescent="0.25">
      <c r="AN54" s="257"/>
      <c r="BW54" s="259"/>
      <c r="BX54" s="259"/>
      <c r="BY54" s="259"/>
      <c r="BZ54" s="259"/>
      <c r="CA54" s="259"/>
      <c r="CB54" s="259"/>
      <c r="CC54" s="259"/>
    </row>
    <row r="55" spans="3:107" ht="15" customHeight="1" x14ac:dyDescent="0.25">
      <c r="AN55" s="257"/>
      <c r="BW55" s="259"/>
      <c r="BX55" s="259"/>
      <c r="BY55" s="259"/>
      <c r="BZ55" s="259"/>
      <c r="CA55" s="259"/>
      <c r="CB55" s="259"/>
      <c r="CC55" s="259"/>
    </row>
    <row r="56" spans="3:107" ht="15" customHeight="1" x14ac:dyDescent="0.2">
      <c r="BW56" s="259"/>
      <c r="BX56" s="259"/>
      <c r="BY56" s="259"/>
      <c r="BZ56" s="259"/>
      <c r="CA56" s="259"/>
      <c r="CB56" s="259"/>
      <c r="CC56" s="259"/>
    </row>
    <row r="57" spans="3:107" ht="15" customHeight="1" x14ac:dyDescent="0.2">
      <c r="BW57" s="259"/>
      <c r="BX57" s="259"/>
      <c r="BY57" s="259"/>
      <c r="BZ57" s="259"/>
      <c r="CA57" s="259"/>
      <c r="CB57" s="259"/>
      <c r="CC57" s="259"/>
    </row>
    <row r="58" spans="3:107" ht="15" customHeight="1" x14ac:dyDescent="0.2">
      <c r="C58" s="249"/>
      <c r="D58" s="249"/>
      <c r="E58" s="249"/>
      <c r="F58" s="249"/>
      <c r="G58" s="249"/>
      <c r="H58" s="249"/>
      <c r="I58" s="249"/>
      <c r="J58" s="249"/>
      <c r="K58" s="249"/>
      <c r="L58" s="250"/>
      <c r="BW58" s="259"/>
      <c r="BX58" s="259"/>
      <c r="BY58" s="259"/>
      <c r="BZ58" s="259"/>
      <c r="CA58" s="259"/>
      <c r="CB58" s="259"/>
      <c r="CC58" s="259"/>
    </row>
  </sheetData>
  <sheetProtection pivotTables="0"/>
  <mergeCells count="8">
    <mergeCell ref="D50:AH51"/>
    <mergeCell ref="BX28:DC30"/>
    <mergeCell ref="B1:DD5"/>
    <mergeCell ref="CX17:DC21"/>
    <mergeCell ref="B17:AJ21"/>
    <mergeCell ref="AK17:BU21"/>
    <mergeCell ref="BV17:CW21"/>
    <mergeCell ref="B6:DD1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B5F9-6657-4651-97A0-09A5585638E2}">
  <dimension ref="A1:Z90"/>
  <sheetViews>
    <sheetView topLeftCell="O1" zoomScale="85" zoomScaleNormal="85" workbookViewId="0">
      <selection activeCell="T82" sqref="T82"/>
    </sheetView>
  </sheetViews>
  <sheetFormatPr baseColWidth="10" defaultRowHeight="14.4" x14ac:dyDescent="0.3"/>
  <cols>
    <col min="1" max="1" width="17.88671875" bestFit="1" customWidth="1"/>
    <col min="2" max="2" width="16.44140625" bestFit="1" customWidth="1"/>
    <col min="3" max="3" width="24.5546875" bestFit="1" customWidth="1"/>
    <col min="4" max="4" width="24.44140625" bestFit="1" customWidth="1"/>
    <col min="5" max="5" width="22.88671875" bestFit="1" customWidth="1"/>
    <col min="6" max="6" width="12" bestFit="1" customWidth="1"/>
    <col min="7" max="9" width="15.33203125" bestFit="1" customWidth="1"/>
    <col min="10" max="10" width="21.109375" bestFit="1" customWidth="1"/>
    <col min="11" max="11" width="6.5546875" bestFit="1" customWidth="1"/>
    <col min="12" max="12" width="14.33203125" bestFit="1" customWidth="1"/>
    <col min="13" max="13" width="14.21875" bestFit="1" customWidth="1"/>
    <col min="14" max="14" width="12.6640625" bestFit="1" customWidth="1"/>
    <col min="15" max="15" width="3" bestFit="1" customWidth="1"/>
    <col min="16" max="16" width="4" bestFit="1" customWidth="1"/>
    <col min="17" max="17" width="17.88671875" bestFit="1" customWidth="1"/>
    <col min="18" max="18" width="16.44140625" bestFit="1" customWidth="1"/>
    <col min="19" max="19" width="24.44140625" bestFit="1" customWidth="1"/>
    <col min="20" max="20" width="22.88671875" bestFit="1" customWidth="1"/>
    <col min="21" max="21" width="16.44140625" bestFit="1" customWidth="1"/>
    <col min="22" max="23" width="3" bestFit="1" customWidth="1"/>
    <col min="24" max="24" width="17.88671875" bestFit="1" customWidth="1"/>
    <col min="25" max="25" width="31.88671875" bestFit="1" customWidth="1"/>
    <col min="26" max="26" width="34.109375" bestFit="1" customWidth="1"/>
    <col min="27" max="31" width="3" bestFit="1" customWidth="1"/>
    <col min="32" max="33" width="4" bestFit="1" customWidth="1"/>
    <col min="34" max="53" width="3" bestFit="1" customWidth="1"/>
    <col min="54" max="54" width="4" bestFit="1" customWidth="1"/>
    <col min="55" max="60" width="3" bestFit="1" customWidth="1"/>
    <col min="61" max="61" width="5.109375" bestFit="1" customWidth="1"/>
    <col min="62" max="78" width="3" bestFit="1" customWidth="1"/>
    <col min="79" max="79" width="4" bestFit="1" customWidth="1"/>
    <col min="80" max="80" width="3" bestFit="1" customWidth="1"/>
    <col min="81" max="81" width="5.109375" bestFit="1" customWidth="1"/>
    <col min="82" max="87" width="3" bestFit="1" customWidth="1"/>
    <col min="88" max="88" width="4" bestFit="1" customWidth="1"/>
    <col min="89" max="103" width="3" bestFit="1" customWidth="1"/>
    <col min="104" max="193" width="4" bestFit="1" customWidth="1"/>
    <col min="194" max="199" width="5.109375" bestFit="1" customWidth="1"/>
    <col min="200" max="200" width="18.88671875" bestFit="1" customWidth="1"/>
    <col min="201" max="207" width="3" bestFit="1" customWidth="1"/>
    <col min="208" max="208" width="4" bestFit="1" customWidth="1"/>
    <col min="209" max="215" width="3" bestFit="1" customWidth="1"/>
    <col min="216" max="216" width="4" bestFit="1" customWidth="1"/>
    <col min="217" max="218" width="3" bestFit="1" customWidth="1"/>
    <col min="219" max="219" width="4" bestFit="1" customWidth="1"/>
    <col min="220" max="220" width="3" bestFit="1" customWidth="1"/>
    <col min="221" max="221" width="4" bestFit="1" customWidth="1"/>
    <col min="222" max="231" width="3" bestFit="1" customWidth="1"/>
    <col min="232" max="233" width="4" bestFit="1" customWidth="1"/>
    <col min="234" max="237" width="3" bestFit="1" customWidth="1"/>
    <col min="238" max="239" width="4" bestFit="1" customWidth="1"/>
    <col min="240" max="243" width="3" bestFit="1" customWidth="1"/>
    <col min="244" max="244" width="4" bestFit="1" customWidth="1"/>
    <col min="245" max="247" width="3" bestFit="1" customWidth="1"/>
    <col min="248" max="248" width="4" bestFit="1" customWidth="1"/>
    <col min="249" max="250" width="3" bestFit="1" customWidth="1"/>
    <col min="251" max="251" width="4" bestFit="1" customWidth="1"/>
    <col min="252" max="255" width="3" bestFit="1" customWidth="1"/>
    <col min="256" max="256" width="4" bestFit="1" customWidth="1"/>
    <col min="257" max="257" width="3" bestFit="1" customWidth="1"/>
    <col min="258" max="258" width="4" bestFit="1" customWidth="1"/>
    <col min="259" max="267" width="3" bestFit="1" customWidth="1"/>
    <col min="268" max="268" width="4" bestFit="1" customWidth="1"/>
    <col min="269" max="269" width="3" bestFit="1" customWidth="1"/>
    <col min="270" max="270" width="4" bestFit="1" customWidth="1"/>
    <col min="271" max="273" width="3" bestFit="1" customWidth="1"/>
    <col min="274" max="274" width="4" bestFit="1" customWidth="1"/>
    <col min="275" max="278" width="3" bestFit="1" customWidth="1"/>
    <col min="279" max="280" width="4" bestFit="1" customWidth="1"/>
    <col min="281" max="282" width="3" bestFit="1" customWidth="1"/>
    <col min="283" max="283" width="4" bestFit="1" customWidth="1"/>
    <col min="284" max="292" width="3" bestFit="1" customWidth="1"/>
    <col min="293" max="382" width="4" bestFit="1" customWidth="1"/>
    <col min="383" max="388" width="5.109375" bestFit="1" customWidth="1"/>
    <col min="389" max="389" width="12.6640625" bestFit="1" customWidth="1"/>
    <col min="390" max="406" width="5.109375" bestFit="1" customWidth="1"/>
    <col min="407" max="407" width="4" bestFit="1" customWidth="1"/>
    <col min="408" max="422" width="5.109375" bestFit="1" customWidth="1"/>
    <col min="423" max="423" width="4" bestFit="1" customWidth="1"/>
    <col min="424" max="435" width="5.109375" bestFit="1" customWidth="1"/>
    <col min="436" max="436" width="4" bestFit="1" customWidth="1"/>
    <col min="437" max="437" width="5.109375" bestFit="1" customWidth="1"/>
    <col min="438" max="438" width="4" bestFit="1" customWidth="1"/>
    <col min="439" max="441" width="5.109375" bestFit="1" customWidth="1"/>
    <col min="442" max="442" width="4" bestFit="1" customWidth="1"/>
    <col min="443" max="447" width="5.109375" bestFit="1" customWidth="1"/>
    <col min="448" max="448" width="4" bestFit="1" customWidth="1"/>
    <col min="449" max="449" width="5.109375" bestFit="1" customWidth="1"/>
    <col min="450" max="450" width="4" bestFit="1" customWidth="1"/>
    <col min="451" max="457" width="5.109375" bestFit="1" customWidth="1"/>
    <col min="458" max="458" width="4" bestFit="1" customWidth="1"/>
    <col min="459" max="459" width="5.109375" bestFit="1" customWidth="1"/>
    <col min="460" max="462" width="4" bestFit="1" customWidth="1"/>
    <col min="463" max="463" width="5.109375" bestFit="1" customWidth="1"/>
    <col min="464" max="466" width="4" bestFit="1" customWidth="1"/>
    <col min="467" max="467" width="5.109375" bestFit="1" customWidth="1"/>
    <col min="468" max="468" width="4" bestFit="1" customWidth="1"/>
    <col min="469" max="469" width="5.109375" bestFit="1" customWidth="1"/>
    <col min="470" max="471" width="4" bestFit="1" customWidth="1"/>
    <col min="472" max="472" width="5.109375" bestFit="1" customWidth="1"/>
    <col min="473" max="479" width="4" bestFit="1" customWidth="1"/>
    <col min="480" max="482" width="5.109375" bestFit="1" customWidth="1"/>
    <col min="483" max="484" width="4" bestFit="1" customWidth="1"/>
    <col min="485" max="485" width="5.109375" bestFit="1" customWidth="1"/>
    <col min="486" max="488" width="4" bestFit="1" customWidth="1"/>
    <col min="489" max="491" width="5.109375" bestFit="1" customWidth="1"/>
    <col min="492" max="494" width="4" bestFit="1" customWidth="1"/>
    <col min="495" max="495" width="5.109375" bestFit="1" customWidth="1"/>
    <col min="496" max="496" width="4" bestFit="1" customWidth="1"/>
    <col min="497" max="498" width="5.109375" bestFit="1" customWidth="1"/>
    <col min="499" max="502" width="4" bestFit="1" customWidth="1"/>
    <col min="503" max="503" width="5.109375" bestFit="1" customWidth="1"/>
    <col min="504" max="504" width="4" bestFit="1" customWidth="1"/>
    <col min="505" max="505" width="5.109375" bestFit="1" customWidth="1"/>
    <col min="506" max="508" width="4" bestFit="1" customWidth="1"/>
    <col min="509" max="511" width="5.109375" bestFit="1" customWidth="1"/>
    <col min="512" max="515" width="4" bestFit="1" customWidth="1"/>
    <col min="516" max="518" width="5.109375" bestFit="1" customWidth="1"/>
    <col min="519" max="519" width="4" bestFit="1" customWidth="1"/>
    <col min="520" max="520" width="5.109375" bestFit="1" customWidth="1"/>
    <col min="521" max="521" width="4" bestFit="1" customWidth="1"/>
    <col min="522" max="522" width="5.109375" bestFit="1" customWidth="1"/>
    <col min="523" max="524" width="4" bestFit="1" customWidth="1"/>
    <col min="525" max="525" width="5.109375" bestFit="1" customWidth="1"/>
    <col min="526" max="534" width="4" bestFit="1" customWidth="1"/>
    <col min="535" max="535" width="5.109375" bestFit="1" customWidth="1"/>
    <col min="536" max="537" width="4" bestFit="1" customWidth="1"/>
    <col min="538" max="539" width="5.109375" bestFit="1" customWidth="1"/>
    <col min="540" max="542" width="4" bestFit="1" customWidth="1"/>
    <col min="543" max="543" width="5.109375" bestFit="1" customWidth="1"/>
    <col min="544" max="551" width="4" bestFit="1" customWidth="1"/>
    <col min="552" max="552" width="5.109375" bestFit="1" customWidth="1"/>
    <col min="553" max="553" width="4" bestFit="1" customWidth="1"/>
    <col min="554" max="554" width="5.109375" bestFit="1" customWidth="1"/>
    <col min="555" max="555" width="4" bestFit="1" customWidth="1"/>
    <col min="556" max="556" width="5.109375" bestFit="1" customWidth="1"/>
    <col min="557" max="559" width="4" bestFit="1" customWidth="1"/>
    <col min="560" max="560" width="5.109375" bestFit="1" customWidth="1"/>
    <col min="561" max="561" width="4" bestFit="1" customWidth="1"/>
    <col min="562" max="563" width="5.109375" bestFit="1" customWidth="1"/>
    <col min="564" max="564" width="4" bestFit="1" customWidth="1"/>
    <col min="565" max="565" width="5.109375" bestFit="1" customWidth="1"/>
    <col min="566" max="566" width="4" bestFit="1" customWidth="1"/>
    <col min="567" max="572" width="5.109375" bestFit="1" customWidth="1"/>
    <col min="573" max="573" width="6.109375" bestFit="1" customWidth="1"/>
    <col min="574" max="574" width="5.109375" bestFit="1" customWidth="1"/>
    <col min="575" max="575" width="6.109375" bestFit="1" customWidth="1"/>
    <col min="576" max="576" width="5.109375" bestFit="1" customWidth="1"/>
    <col min="577" max="577" width="6.109375" bestFit="1" customWidth="1"/>
    <col min="578" max="578" width="25.77734375" bestFit="1" customWidth="1"/>
    <col min="579" max="579" width="24.109375" bestFit="1" customWidth="1"/>
    <col min="580" max="580" width="17.88671875" bestFit="1" customWidth="1"/>
  </cols>
  <sheetData>
    <row r="1" spans="1:25" x14ac:dyDescent="0.3">
      <c r="A1" s="1" t="s">
        <v>2725</v>
      </c>
      <c r="H1" s="1"/>
      <c r="J1" s="1" t="s">
        <v>2728</v>
      </c>
    </row>
    <row r="2" spans="1:25" x14ac:dyDescent="0.3">
      <c r="A2" s="1" t="s">
        <v>2700</v>
      </c>
    </row>
    <row r="3" spans="1:25" x14ac:dyDescent="0.3">
      <c r="A3" s="1" t="s">
        <v>2701</v>
      </c>
    </row>
    <row r="4" spans="1:25" x14ac:dyDescent="0.3">
      <c r="A4" t="s">
        <v>2724</v>
      </c>
    </row>
    <row r="6" spans="1:25" x14ac:dyDescent="0.3">
      <c r="A6" s="44" t="s">
        <v>2718</v>
      </c>
      <c r="B6" t="s">
        <v>2720</v>
      </c>
      <c r="C6" t="s">
        <v>2721</v>
      </c>
      <c r="D6" t="s">
        <v>2722</v>
      </c>
      <c r="E6" t="s">
        <v>2723</v>
      </c>
      <c r="J6" s="44" t="s">
        <v>2718</v>
      </c>
      <c r="K6" t="s">
        <v>2731</v>
      </c>
      <c r="L6" t="s">
        <v>2732</v>
      </c>
      <c r="M6" t="s">
        <v>2733</v>
      </c>
      <c r="N6" t="s">
        <v>2734</v>
      </c>
      <c r="R6" s="44" t="s">
        <v>2761</v>
      </c>
      <c r="X6" s="44" t="s">
        <v>2718</v>
      </c>
      <c r="Y6" t="s">
        <v>2763</v>
      </c>
    </row>
    <row r="7" spans="1:25" x14ac:dyDescent="0.3">
      <c r="A7" s="26" t="s">
        <v>1858</v>
      </c>
      <c r="B7" s="260">
        <v>469.06206896551726</v>
      </c>
      <c r="C7" s="260">
        <v>87.510344827586209</v>
      </c>
      <c r="D7" s="260">
        <v>52.255172413793105</v>
      </c>
      <c r="E7" s="260">
        <v>29.179310344827588</v>
      </c>
      <c r="J7" s="26" t="s">
        <v>187</v>
      </c>
      <c r="K7" s="45">
        <v>296.72790294627384</v>
      </c>
      <c r="L7" s="45">
        <v>53.036395147313691</v>
      </c>
      <c r="M7" s="45">
        <v>18.60311958405546</v>
      </c>
      <c r="N7" s="45">
        <v>15.303292894280762</v>
      </c>
      <c r="Q7" s="44" t="s">
        <v>2718</v>
      </c>
      <c r="R7" t="s">
        <v>2721</v>
      </c>
      <c r="S7" t="s">
        <v>2722</v>
      </c>
      <c r="T7" t="s">
        <v>2723</v>
      </c>
      <c r="X7" s="26">
        <v>0</v>
      </c>
      <c r="Y7" s="45">
        <v>0</v>
      </c>
    </row>
    <row r="8" spans="1:25" x14ac:dyDescent="0.3">
      <c r="A8" s="26" t="s">
        <v>1863</v>
      </c>
      <c r="B8" s="260">
        <v>358.19230769230768</v>
      </c>
      <c r="C8" s="260">
        <v>49.660256410256409</v>
      </c>
      <c r="D8" s="260">
        <v>6.4807692307692308</v>
      </c>
      <c r="E8" s="260">
        <v>20.46153846153846</v>
      </c>
      <c r="J8" s="26" t="s">
        <v>189</v>
      </c>
      <c r="K8" s="45">
        <v>1057.0645161290322</v>
      </c>
      <c r="L8" s="45">
        <v>198.04838709677421</v>
      </c>
      <c r="M8" s="45">
        <v>20.032258064516128</v>
      </c>
      <c r="N8" s="45">
        <v>73.096774193548384</v>
      </c>
      <c r="Q8" s="26" t="s">
        <v>2735</v>
      </c>
      <c r="R8" s="45">
        <v>45.486394557823132</v>
      </c>
      <c r="S8" s="45">
        <v>20.085034013605441</v>
      </c>
      <c r="T8" s="45">
        <v>16.142857142857142</v>
      </c>
      <c r="X8" s="26">
        <v>1</v>
      </c>
      <c r="Y8" s="45">
        <v>0</v>
      </c>
    </row>
    <row r="9" spans="1:25" x14ac:dyDescent="0.3">
      <c r="A9" s="26" t="s">
        <v>1862</v>
      </c>
      <c r="B9" s="260">
        <v>311.46296296296299</v>
      </c>
      <c r="C9" s="260">
        <v>62.067901234567898</v>
      </c>
      <c r="D9" s="260">
        <v>9.5864197530864192</v>
      </c>
      <c r="E9" s="260">
        <v>16.969135802469136</v>
      </c>
      <c r="J9" s="26" t="s">
        <v>188</v>
      </c>
      <c r="K9" s="45">
        <v>371.77777777777777</v>
      </c>
      <c r="L9" s="45">
        <v>63.549707602339183</v>
      </c>
      <c r="M9" s="45">
        <v>10.678362573099415</v>
      </c>
      <c r="N9" s="45">
        <v>22.432748538011698</v>
      </c>
      <c r="Q9" s="46" t="s">
        <v>2744</v>
      </c>
      <c r="R9" s="45">
        <v>37.659574468085104</v>
      </c>
      <c r="S9" s="45">
        <v>10.063829787234043</v>
      </c>
      <c r="T9" s="45">
        <v>13.425531914893616</v>
      </c>
      <c r="X9" s="26">
        <v>2</v>
      </c>
      <c r="Y9" s="45">
        <v>0</v>
      </c>
    </row>
    <row r="10" spans="1:25" x14ac:dyDescent="0.3">
      <c r="A10" s="26" t="s">
        <v>1861</v>
      </c>
      <c r="B10" s="260">
        <v>294.35211267605632</v>
      </c>
      <c r="C10" s="260">
        <v>53.7887323943662</v>
      </c>
      <c r="D10" s="260">
        <v>9.774647887323944</v>
      </c>
      <c r="E10" s="260">
        <v>16.661971830985916</v>
      </c>
      <c r="J10" s="26" t="s">
        <v>2719</v>
      </c>
      <c r="K10" s="45">
        <v>370.77037037037036</v>
      </c>
      <c r="L10" s="45">
        <v>66.355555555555554</v>
      </c>
      <c r="M10" s="45">
        <v>17.039506172839506</v>
      </c>
      <c r="N10" s="45">
        <v>21.232098765432099</v>
      </c>
      <c r="Q10" s="46" t="s">
        <v>2745</v>
      </c>
      <c r="R10" s="45">
        <v>47.083333333333336</v>
      </c>
      <c r="S10" s="45">
        <v>6.8125</v>
      </c>
      <c r="T10" s="45">
        <v>18.854166666666668</v>
      </c>
      <c r="X10" s="26">
        <v>3</v>
      </c>
      <c r="Y10" s="45">
        <v>0</v>
      </c>
    </row>
    <row r="11" spans="1:25" x14ac:dyDescent="0.3">
      <c r="A11" s="26" t="s">
        <v>1860</v>
      </c>
      <c r="B11" s="260">
        <v>394.83199999999999</v>
      </c>
      <c r="C11" s="260">
        <v>81.712000000000003</v>
      </c>
      <c r="D11" s="260">
        <v>12.656000000000001</v>
      </c>
      <c r="E11" s="260">
        <v>21.032</v>
      </c>
      <c r="Q11" s="46" t="s">
        <v>2746</v>
      </c>
      <c r="R11" s="45">
        <v>27.22</v>
      </c>
      <c r="S11" s="45">
        <v>5.78</v>
      </c>
      <c r="T11" s="45">
        <v>12.08</v>
      </c>
      <c r="X11" s="26">
        <v>4</v>
      </c>
      <c r="Y11" s="45">
        <v>0</v>
      </c>
    </row>
    <row r="12" spans="1:25" x14ac:dyDescent="0.3">
      <c r="A12" s="26" t="s">
        <v>1859</v>
      </c>
      <c r="B12" s="260">
        <v>468.22</v>
      </c>
      <c r="C12" s="260">
        <v>79</v>
      </c>
      <c r="D12" s="260">
        <v>9.08</v>
      </c>
      <c r="E12" s="260">
        <v>31.78</v>
      </c>
      <c r="J12" s="44" t="s">
        <v>2718</v>
      </c>
      <c r="K12" t="s">
        <v>2730</v>
      </c>
      <c r="Q12" s="46" t="s">
        <v>2747</v>
      </c>
      <c r="R12" s="45">
        <v>58.392857142857146</v>
      </c>
      <c r="S12" s="45">
        <v>64.392857142857139</v>
      </c>
      <c r="T12" s="45">
        <v>20</v>
      </c>
      <c r="X12" s="26">
        <v>5</v>
      </c>
      <c r="Y12" s="45">
        <v>0</v>
      </c>
    </row>
    <row r="13" spans="1:25" x14ac:dyDescent="0.3">
      <c r="A13" s="26" t="s">
        <v>1864</v>
      </c>
      <c r="B13" s="260">
        <v>380.4</v>
      </c>
      <c r="C13" s="260">
        <v>48.5</v>
      </c>
      <c r="D13" s="260">
        <v>7.9</v>
      </c>
      <c r="E13" s="260">
        <v>14.733333333333333</v>
      </c>
      <c r="J13" s="26" t="s">
        <v>187</v>
      </c>
      <c r="K13" s="45">
        <v>577</v>
      </c>
      <c r="Q13" s="46" t="s">
        <v>2748</v>
      </c>
      <c r="R13" s="45">
        <v>56.655737704918032</v>
      </c>
      <c r="S13" s="45">
        <v>12.147540983606557</v>
      </c>
      <c r="T13" s="45">
        <v>17.016393442622952</v>
      </c>
      <c r="X13" s="26">
        <v>6</v>
      </c>
      <c r="Y13" s="45">
        <v>0</v>
      </c>
    </row>
    <row r="14" spans="1:25" x14ac:dyDescent="0.3">
      <c r="A14" s="26" t="s">
        <v>2719</v>
      </c>
      <c r="B14" s="260">
        <v>370.77037037037036</v>
      </c>
      <c r="C14" s="260">
        <v>66.355555555555554</v>
      </c>
      <c r="D14" s="260">
        <v>17.039506172839506</v>
      </c>
      <c r="E14" s="260">
        <v>21.232098765432099</v>
      </c>
      <c r="J14" s="26" t="s">
        <v>189</v>
      </c>
      <c r="K14" s="45">
        <v>62</v>
      </c>
      <c r="Q14" s="46" t="s">
        <v>2749</v>
      </c>
      <c r="R14" s="45">
        <v>39.25</v>
      </c>
      <c r="S14" s="45">
        <v>14.65625</v>
      </c>
      <c r="T14" s="45">
        <v>14</v>
      </c>
      <c r="X14" s="26">
        <v>7</v>
      </c>
      <c r="Y14" s="45">
        <v>24</v>
      </c>
    </row>
    <row r="15" spans="1:25" x14ac:dyDescent="0.3">
      <c r="J15" s="26" t="s">
        <v>188</v>
      </c>
      <c r="K15" s="45">
        <v>171</v>
      </c>
      <c r="Q15" s="26" t="s">
        <v>2736</v>
      </c>
      <c r="R15" s="45">
        <v>60.3391959798995</v>
      </c>
      <c r="S15" s="45">
        <v>14.618090452261306</v>
      </c>
      <c r="T15" s="45">
        <v>16.407035175879397</v>
      </c>
      <c r="X15" s="26">
        <v>8</v>
      </c>
      <c r="Y15" s="45">
        <v>69</v>
      </c>
    </row>
    <row r="16" spans="1:25" x14ac:dyDescent="0.3">
      <c r="J16" s="26" t="s">
        <v>2719</v>
      </c>
      <c r="K16" s="45">
        <v>810</v>
      </c>
      <c r="Q16" s="46" t="s">
        <v>2738</v>
      </c>
      <c r="R16" s="45">
        <v>45.464285714285715</v>
      </c>
      <c r="S16" s="45">
        <v>6.1071428571428568</v>
      </c>
      <c r="T16" s="45">
        <v>11.071428571428571</v>
      </c>
      <c r="X16" s="26">
        <v>9</v>
      </c>
      <c r="Y16" s="45">
        <v>114</v>
      </c>
    </row>
    <row r="17" spans="1:25" x14ac:dyDescent="0.3">
      <c r="A17" s="44" t="s">
        <v>2718</v>
      </c>
      <c r="B17" t="s">
        <v>2726</v>
      </c>
      <c r="C17" t="s">
        <v>2727</v>
      </c>
      <c r="Q17" s="46" t="s">
        <v>2739</v>
      </c>
      <c r="R17" s="45">
        <v>48.6</v>
      </c>
      <c r="S17" s="45">
        <v>13.028571428571428</v>
      </c>
      <c r="T17" s="45">
        <v>10.771428571428572</v>
      </c>
      <c r="X17" s="26">
        <v>10</v>
      </c>
      <c r="Y17" s="45">
        <v>144</v>
      </c>
    </row>
    <row r="18" spans="1:25" x14ac:dyDescent="0.3">
      <c r="A18" s="26" t="s">
        <v>1858</v>
      </c>
      <c r="B18" s="260">
        <v>8623.3586206896543</v>
      </c>
      <c r="C18" s="260">
        <v>145</v>
      </c>
      <c r="J18" s="44" t="s">
        <v>2718</v>
      </c>
      <c r="K18" t="s">
        <v>2729</v>
      </c>
      <c r="L18" t="s">
        <v>2575</v>
      </c>
      <c r="Q18" s="46" t="s">
        <v>2740</v>
      </c>
      <c r="R18" s="45">
        <v>43.7</v>
      </c>
      <c r="S18" s="45">
        <v>7.8666666666666663</v>
      </c>
      <c r="T18" s="45">
        <v>10.833333333333334</v>
      </c>
      <c r="X18" s="26">
        <v>11</v>
      </c>
      <c r="Y18" s="45">
        <v>78</v>
      </c>
    </row>
    <row r="19" spans="1:25" x14ac:dyDescent="0.3">
      <c r="A19" s="26" t="s">
        <v>1863</v>
      </c>
      <c r="B19" s="260">
        <v>5437.6538461538457</v>
      </c>
      <c r="C19" s="260">
        <v>156</v>
      </c>
      <c r="J19" s="26" t="s">
        <v>187</v>
      </c>
      <c r="K19" s="45">
        <v>3731</v>
      </c>
      <c r="Q19" s="46" t="s">
        <v>2741</v>
      </c>
      <c r="R19" s="45">
        <v>110.56666666666666</v>
      </c>
      <c r="S19" s="45">
        <v>20</v>
      </c>
      <c r="T19" s="45">
        <v>20.066666666666666</v>
      </c>
      <c r="X19" s="26">
        <v>12</v>
      </c>
      <c r="Y19" s="45">
        <v>38</v>
      </c>
    </row>
    <row r="20" spans="1:25" x14ac:dyDescent="0.3">
      <c r="A20" s="26" t="s">
        <v>1862</v>
      </c>
      <c r="B20" s="260">
        <v>5640.9012345679012</v>
      </c>
      <c r="C20" s="260">
        <v>162</v>
      </c>
      <c r="F20" t="s">
        <v>2575</v>
      </c>
      <c r="J20" s="26" t="s">
        <v>189</v>
      </c>
      <c r="K20" s="45">
        <v>6306</v>
      </c>
      <c r="Q20" s="46" t="s">
        <v>2742</v>
      </c>
      <c r="R20" s="45">
        <v>38.636363636363633</v>
      </c>
      <c r="S20" s="45">
        <v>5.1818181818181817</v>
      </c>
      <c r="T20" s="45">
        <v>9.795454545454545</v>
      </c>
      <c r="X20" s="26">
        <v>13</v>
      </c>
      <c r="Y20" s="45">
        <v>20</v>
      </c>
    </row>
    <row r="21" spans="1:25" x14ac:dyDescent="0.3">
      <c r="A21" s="26" t="s">
        <v>1861</v>
      </c>
      <c r="B21" s="260">
        <v>5131.9929577464791</v>
      </c>
      <c r="C21" s="260">
        <v>142</v>
      </c>
      <c r="J21" s="26" t="s">
        <v>188</v>
      </c>
      <c r="K21" s="45">
        <v>779</v>
      </c>
      <c r="Q21" s="46" t="s">
        <v>2743</v>
      </c>
      <c r="R21" s="45">
        <v>32.342857142857142</v>
      </c>
      <c r="S21" s="45">
        <v>5.0285714285714285</v>
      </c>
      <c r="T21" s="45">
        <v>11.171428571428571</v>
      </c>
      <c r="X21" s="26">
        <v>14</v>
      </c>
      <c r="Y21" s="45">
        <v>17</v>
      </c>
    </row>
    <row r="22" spans="1:25" x14ac:dyDescent="0.3">
      <c r="A22" s="26" t="s">
        <v>1860</v>
      </c>
      <c r="B22" s="260">
        <v>7212.7759999999998</v>
      </c>
      <c r="C22" s="260">
        <v>125</v>
      </c>
      <c r="J22" s="26" t="s">
        <v>2719</v>
      </c>
      <c r="K22" s="45">
        <v>10816</v>
      </c>
      <c r="Q22" s="46" t="s">
        <v>2744</v>
      </c>
      <c r="R22" s="45">
        <v>81.89473684210526</v>
      </c>
      <c r="S22" s="45">
        <v>7.6842105263157894</v>
      </c>
      <c r="T22" s="45">
        <v>20.315789473684209</v>
      </c>
      <c r="X22" s="26">
        <v>15</v>
      </c>
      <c r="Y22" s="45">
        <v>16</v>
      </c>
    </row>
    <row r="23" spans="1:25" x14ac:dyDescent="0.3">
      <c r="A23" s="26" t="s">
        <v>1859</v>
      </c>
      <c r="B23" s="260">
        <v>6860.78</v>
      </c>
      <c r="C23" s="260">
        <v>50</v>
      </c>
      <c r="Q23" s="46" t="s">
        <v>2745</v>
      </c>
      <c r="R23" s="45">
        <v>67.033333333333331</v>
      </c>
      <c r="S23" s="45">
        <v>7.1</v>
      </c>
      <c r="T23" s="45">
        <v>19.5</v>
      </c>
      <c r="X23" s="26">
        <v>16</v>
      </c>
      <c r="Y23" s="45">
        <v>14</v>
      </c>
    </row>
    <row r="24" spans="1:25" x14ac:dyDescent="0.3">
      <c r="A24" s="26" t="s">
        <v>1864</v>
      </c>
      <c r="B24" s="260">
        <v>4901.8666666666668</v>
      </c>
      <c r="C24" s="260">
        <v>30</v>
      </c>
      <c r="J24" s="44" t="s">
        <v>2718</v>
      </c>
      <c r="K24" t="s">
        <v>2720</v>
      </c>
      <c r="Q24" s="46" t="s">
        <v>2746</v>
      </c>
      <c r="R24" s="45">
        <v>30.586206896551722</v>
      </c>
      <c r="S24" s="45">
        <v>24.241379310344829</v>
      </c>
      <c r="T24" s="45">
        <v>12.137931034482758</v>
      </c>
      <c r="X24" s="26">
        <v>17</v>
      </c>
      <c r="Y24" s="45">
        <v>13</v>
      </c>
    </row>
    <row r="25" spans="1:25" x14ac:dyDescent="0.3">
      <c r="A25" s="26" t="s">
        <v>2719</v>
      </c>
      <c r="B25" s="260">
        <v>6336.9407407407407</v>
      </c>
      <c r="C25" s="260">
        <v>810</v>
      </c>
      <c r="J25" s="26" t="s">
        <v>187</v>
      </c>
      <c r="K25" s="45">
        <v>296.72790294627384</v>
      </c>
      <c r="Q25" s="46" t="s">
        <v>2747</v>
      </c>
      <c r="R25" s="45">
        <v>117.18421052631579</v>
      </c>
      <c r="S25" s="45">
        <v>58.210526315789473</v>
      </c>
      <c r="T25" s="45">
        <v>39.263157894736842</v>
      </c>
      <c r="X25" s="26">
        <v>18</v>
      </c>
      <c r="Y25" s="45">
        <v>94</v>
      </c>
    </row>
    <row r="26" spans="1:25" x14ac:dyDescent="0.3">
      <c r="J26" s="26" t="s">
        <v>189</v>
      </c>
      <c r="K26" s="45">
        <v>1057.0645161290322</v>
      </c>
      <c r="Q26" s="46" t="s">
        <v>2748</v>
      </c>
      <c r="R26" s="45">
        <v>53.628571428571426</v>
      </c>
      <c r="S26" s="45">
        <v>8.8000000000000007</v>
      </c>
      <c r="T26" s="45">
        <v>14.228571428571428</v>
      </c>
      <c r="X26" s="26">
        <v>19</v>
      </c>
      <c r="Y26" s="45">
        <v>206</v>
      </c>
    </row>
    <row r="27" spans="1:25" x14ac:dyDescent="0.3">
      <c r="J27" s="26" t="s">
        <v>188</v>
      </c>
      <c r="K27" s="45">
        <v>371.77777777777777</v>
      </c>
      <c r="Q27" s="46" t="s">
        <v>2749</v>
      </c>
      <c r="R27" s="45">
        <v>47.730769230769234</v>
      </c>
      <c r="S27" s="45">
        <v>8.5769230769230766</v>
      </c>
      <c r="T27" s="45">
        <v>15.192307692307692</v>
      </c>
      <c r="X27" s="26">
        <v>20</v>
      </c>
      <c r="Y27" s="45">
        <v>75</v>
      </c>
    </row>
    <row r="28" spans="1:25" x14ac:dyDescent="0.3">
      <c r="J28" s="26" t="s">
        <v>2719</v>
      </c>
      <c r="K28" s="45">
        <v>370.77037037037036</v>
      </c>
      <c r="Q28" s="26" t="s">
        <v>2737</v>
      </c>
      <c r="R28" s="45">
        <v>138.64406779661016</v>
      </c>
      <c r="S28" s="45">
        <v>17.618644067796609</v>
      </c>
      <c r="T28" s="45">
        <v>50.186440677966104</v>
      </c>
      <c r="X28" s="26">
        <v>21</v>
      </c>
      <c r="Y28" s="45">
        <v>13</v>
      </c>
    </row>
    <row r="29" spans="1:25" x14ac:dyDescent="0.3">
      <c r="Q29" s="46" t="s">
        <v>2738</v>
      </c>
      <c r="R29" s="45">
        <v>287.63157894736844</v>
      </c>
      <c r="S29" s="45">
        <v>19.315789473684209</v>
      </c>
      <c r="T29" s="45">
        <v>86.684210526315795</v>
      </c>
      <c r="X29" s="26">
        <v>22</v>
      </c>
      <c r="Y29" s="45">
        <v>3</v>
      </c>
    </row>
    <row r="30" spans="1:25" x14ac:dyDescent="0.3">
      <c r="J30" s="44" t="s">
        <v>2718</v>
      </c>
      <c r="K30" t="s">
        <v>2721</v>
      </c>
      <c r="Q30" s="46" t="s">
        <v>2739</v>
      </c>
      <c r="R30" s="45">
        <v>197.74285714285713</v>
      </c>
      <c r="S30" s="45">
        <v>20.028571428571428</v>
      </c>
      <c r="T30" s="45">
        <v>77.428571428571431</v>
      </c>
      <c r="X30" s="26">
        <v>23</v>
      </c>
      <c r="Y30" s="45">
        <v>0</v>
      </c>
    </row>
    <row r="31" spans="1:25" x14ac:dyDescent="0.3">
      <c r="J31" s="26" t="s">
        <v>187</v>
      </c>
      <c r="K31" s="45">
        <v>53.036395147313691</v>
      </c>
      <c r="Q31" s="46" t="s">
        <v>2740</v>
      </c>
      <c r="R31" s="45">
        <v>61.371428571428574</v>
      </c>
      <c r="S31" s="45">
        <v>18.971428571428572</v>
      </c>
      <c r="T31" s="45">
        <v>14.257142857142858</v>
      </c>
      <c r="X31" s="26" t="s">
        <v>2719</v>
      </c>
      <c r="Y31" s="45">
        <v>938</v>
      </c>
    </row>
    <row r="32" spans="1:25" x14ac:dyDescent="0.3">
      <c r="J32" s="26" t="s">
        <v>189</v>
      </c>
      <c r="K32" s="45">
        <v>198.04838709677421</v>
      </c>
      <c r="Q32" s="46" t="s">
        <v>2741</v>
      </c>
      <c r="R32" s="45">
        <v>62.96551724137931</v>
      </c>
      <c r="S32" s="45">
        <v>11.96551724137931</v>
      </c>
      <c r="T32" s="45">
        <v>36.758620689655174</v>
      </c>
    </row>
    <row r="33" spans="1:26" x14ac:dyDescent="0.3">
      <c r="J33" s="26" t="s">
        <v>188</v>
      </c>
      <c r="K33" s="45">
        <v>63.549707602339183</v>
      </c>
      <c r="Q33" s="26" t="s">
        <v>2719</v>
      </c>
      <c r="R33" s="45">
        <v>66.355555555555554</v>
      </c>
      <c r="S33" s="45">
        <v>17.039506172839506</v>
      </c>
      <c r="T33" s="45">
        <v>21.232098765432099</v>
      </c>
    </row>
    <row r="34" spans="1:26" x14ac:dyDescent="0.3">
      <c r="J34" s="26" t="s">
        <v>2719</v>
      </c>
      <c r="K34" s="45">
        <v>66.355555555555554</v>
      </c>
      <c r="X34" s="44" t="s">
        <v>2718</v>
      </c>
      <c r="Y34" t="s">
        <v>2765</v>
      </c>
      <c r="Z34" t="s">
        <v>2764</v>
      </c>
    </row>
    <row r="35" spans="1:26" x14ac:dyDescent="0.3">
      <c r="X35" s="26">
        <v>0</v>
      </c>
      <c r="Y35" t="e">
        <v>#DIV/0!</v>
      </c>
      <c r="Z35">
        <v>1</v>
      </c>
    </row>
    <row r="36" spans="1:26" x14ac:dyDescent="0.3">
      <c r="J36" s="44" t="s">
        <v>2718</v>
      </c>
      <c r="K36" t="s">
        <v>2722</v>
      </c>
      <c r="X36" s="26">
        <v>1</v>
      </c>
      <c r="Y36" t="e">
        <v>#DIV/0!</v>
      </c>
      <c r="Z36">
        <v>1</v>
      </c>
    </row>
    <row r="37" spans="1:26" x14ac:dyDescent="0.3">
      <c r="J37" s="26" t="s">
        <v>187</v>
      </c>
      <c r="K37" s="45">
        <v>18.60311958405546</v>
      </c>
      <c r="Q37" s="44" t="s">
        <v>2718</v>
      </c>
      <c r="R37" t="s">
        <v>2720</v>
      </c>
      <c r="X37" s="26">
        <v>2</v>
      </c>
      <c r="Y37" t="e">
        <v>#DIV/0!</v>
      </c>
      <c r="Z37">
        <v>1</v>
      </c>
    </row>
    <row r="38" spans="1:26" x14ac:dyDescent="0.3">
      <c r="J38" s="26" t="s">
        <v>189</v>
      </c>
      <c r="K38" s="45">
        <v>20.032258064516128</v>
      </c>
      <c r="Q38" s="26" t="s">
        <v>2735</v>
      </c>
      <c r="R38" s="45">
        <v>302.38435374149662</v>
      </c>
      <c r="X38" s="26">
        <v>3</v>
      </c>
      <c r="Y38" t="e">
        <v>#DIV/0!</v>
      </c>
      <c r="Z38">
        <v>1</v>
      </c>
    </row>
    <row r="39" spans="1:26" x14ac:dyDescent="0.3">
      <c r="J39" s="26" t="s">
        <v>188</v>
      </c>
      <c r="K39" s="45">
        <v>10.678362573099415</v>
      </c>
      <c r="Q39" s="46" t="s">
        <v>2744</v>
      </c>
      <c r="R39" s="45">
        <v>271.74468085106383</v>
      </c>
      <c r="X39" s="26">
        <v>4</v>
      </c>
      <c r="Y39" t="e">
        <v>#DIV/0!</v>
      </c>
      <c r="Z39">
        <v>1</v>
      </c>
    </row>
    <row r="40" spans="1:26" x14ac:dyDescent="0.3">
      <c r="A40" s="1" t="s">
        <v>2702</v>
      </c>
      <c r="J40" s="26" t="s">
        <v>2719</v>
      </c>
      <c r="K40" s="45">
        <v>17.039506172839506</v>
      </c>
      <c r="Q40" s="46" t="s">
        <v>2745</v>
      </c>
      <c r="R40" s="45">
        <v>256.66666666666669</v>
      </c>
      <c r="X40" s="26">
        <v>5</v>
      </c>
      <c r="Y40" t="e">
        <v>#DIV/0!</v>
      </c>
      <c r="Z40">
        <v>1</v>
      </c>
    </row>
    <row r="41" spans="1:26" x14ac:dyDescent="0.3">
      <c r="A41" s="1" t="s">
        <v>2703</v>
      </c>
      <c r="Q41" s="46" t="s">
        <v>2746</v>
      </c>
      <c r="R41" s="45">
        <v>251.94</v>
      </c>
      <c r="X41" s="26">
        <v>6</v>
      </c>
      <c r="Y41" t="e">
        <v>#DIV/0!</v>
      </c>
      <c r="Z41">
        <v>1</v>
      </c>
    </row>
    <row r="42" spans="1:26" x14ac:dyDescent="0.3">
      <c r="A42" s="1"/>
      <c r="J42" s="44" t="s">
        <v>2718</v>
      </c>
      <c r="K42" t="s">
        <v>2723</v>
      </c>
      <c r="Q42" s="46" t="s">
        <v>2747</v>
      </c>
      <c r="R42" s="45">
        <v>398.625</v>
      </c>
      <c r="X42" s="26">
        <v>7</v>
      </c>
      <c r="Y42">
        <v>8975.2083333333339</v>
      </c>
      <c r="Z42">
        <v>1</v>
      </c>
    </row>
    <row r="43" spans="1:26" x14ac:dyDescent="0.3">
      <c r="A43" s="1" t="s">
        <v>2704</v>
      </c>
      <c r="J43" s="26" t="s">
        <v>187</v>
      </c>
      <c r="K43" s="45">
        <v>15.303292894280762</v>
      </c>
      <c r="Q43" s="46" t="s">
        <v>2748</v>
      </c>
      <c r="R43" s="45">
        <v>345.29508196721309</v>
      </c>
      <c r="X43" s="26">
        <v>8</v>
      </c>
      <c r="Y43">
        <v>6717.202898550725</v>
      </c>
      <c r="Z43">
        <v>1</v>
      </c>
    </row>
    <row r="44" spans="1:26" x14ac:dyDescent="0.3">
      <c r="A44" s="1" t="s">
        <v>2705</v>
      </c>
      <c r="J44" s="26" t="s">
        <v>189</v>
      </c>
      <c r="K44" s="45">
        <v>73.096774193548384</v>
      </c>
      <c r="Q44" s="46" t="s">
        <v>2749</v>
      </c>
      <c r="R44" s="45">
        <v>244.5625</v>
      </c>
      <c r="X44" s="26">
        <v>9</v>
      </c>
      <c r="Y44">
        <v>5785.4649122807014</v>
      </c>
      <c r="Z44">
        <v>1</v>
      </c>
    </row>
    <row r="45" spans="1:26" x14ac:dyDescent="0.3">
      <c r="A45" s="1"/>
      <c r="J45" s="26" t="s">
        <v>188</v>
      </c>
      <c r="K45" s="45">
        <v>22.432748538011698</v>
      </c>
      <c r="Q45" s="26" t="s">
        <v>2736</v>
      </c>
      <c r="R45" s="45">
        <v>323.52763819095475</v>
      </c>
      <c r="X45" s="26">
        <v>10</v>
      </c>
      <c r="Y45">
        <v>6579</v>
      </c>
      <c r="Z45">
        <v>1</v>
      </c>
    </row>
    <row r="46" spans="1:26" x14ac:dyDescent="0.3">
      <c r="A46" s="1" t="s">
        <v>2706</v>
      </c>
      <c r="J46" s="26" t="s">
        <v>2719</v>
      </c>
      <c r="K46" s="45">
        <v>21.232098765432099</v>
      </c>
      <c r="Q46" s="46" t="s">
        <v>2738</v>
      </c>
      <c r="R46" s="45">
        <v>280.78571428571428</v>
      </c>
      <c r="X46" s="26">
        <v>11</v>
      </c>
      <c r="Y46">
        <v>5047.6153846153848</v>
      </c>
      <c r="Z46">
        <v>1</v>
      </c>
    </row>
    <row r="47" spans="1:26" x14ac:dyDescent="0.3">
      <c r="A47" s="1" t="s">
        <v>2707</v>
      </c>
      <c r="Q47" s="46" t="s">
        <v>2739</v>
      </c>
      <c r="R47" s="45">
        <v>283.42857142857144</v>
      </c>
      <c r="X47" s="26">
        <v>12</v>
      </c>
      <c r="Y47">
        <v>6403.6842105263158</v>
      </c>
      <c r="Z47">
        <v>1</v>
      </c>
    </row>
    <row r="48" spans="1:26" x14ac:dyDescent="0.3">
      <c r="A48" s="1"/>
      <c r="Q48" s="46" t="s">
        <v>2740</v>
      </c>
      <c r="R48" s="45">
        <v>275.63333333333333</v>
      </c>
      <c r="X48" s="26">
        <v>13</v>
      </c>
      <c r="Y48">
        <v>3590.3</v>
      </c>
      <c r="Z48">
        <v>1</v>
      </c>
    </row>
    <row r="49" spans="1:26" x14ac:dyDescent="0.3">
      <c r="A49" s="1" t="s">
        <v>2708</v>
      </c>
      <c r="Q49" s="46" t="s">
        <v>2741</v>
      </c>
      <c r="R49" s="45">
        <v>435.8</v>
      </c>
      <c r="X49" s="26">
        <v>14</v>
      </c>
      <c r="Y49">
        <v>13269.941176470587</v>
      </c>
      <c r="Z49">
        <v>1</v>
      </c>
    </row>
    <row r="50" spans="1:26" x14ac:dyDescent="0.3">
      <c r="A50" s="1" t="s">
        <v>2709</v>
      </c>
      <c r="J50" s="44" t="s">
        <v>2718</v>
      </c>
      <c r="K50" t="s">
        <v>2751</v>
      </c>
      <c r="Q50" s="46" t="s">
        <v>2742</v>
      </c>
      <c r="R50" s="45">
        <v>192.72727272727272</v>
      </c>
      <c r="X50" s="26">
        <v>15</v>
      </c>
      <c r="Y50">
        <v>3436.25</v>
      </c>
      <c r="Z50">
        <v>1</v>
      </c>
    </row>
    <row r="51" spans="1:26" x14ac:dyDescent="0.3">
      <c r="A51" s="1"/>
      <c r="J51" s="26" t="s">
        <v>187</v>
      </c>
      <c r="K51" s="18">
        <v>6.924082402843218E-2</v>
      </c>
      <c r="Q51" s="46" t="s">
        <v>2743</v>
      </c>
      <c r="R51" s="45">
        <v>209.37142857142857</v>
      </c>
      <c r="X51" s="26">
        <v>16</v>
      </c>
      <c r="Y51">
        <v>3540.5</v>
      </c>
      <c r="Z51">
        <v>1</v>
      </c>
    </row>
    <row r="52" spans="1:26" x14ac:dyDescent="0.3">
      <c r="A52" s="1" t="s">
        <v>3</v>
      </c>
      <c r="J52" s="26" t="s">
        <v>189</v>
      </c>
      <c r="K52" s="18">
        <v>7.2726506427602006E-2</v>
      </c>
      <c r="Q52" s="46" t="s">
        <v>2744</v>
      </c>
      <c r="R52" s="45">
        <v>349.57894736842104</v>
      </c>
      <c r="X52" s="26">
        <v>17</v>
      </c>
      <c r="Y52">
        <v>4471.1538461538457</v>
      </c>
      <c r="Z52">
        <v>1</v>
      </c>
    </row>
    <row r="53" spans="1:26" x14ac:dyDescent="0.3">
      <c r="A53" s="1"/>
      <c r="J53" s="26" t="s">
        <v>188</v>
      </c>
      <c r="K53" s="18">
        <v>9.3551136908002819E-2</v>
      </c>
      <c r="Q53" s="46" t="s">
        <v>2745</v>
      </c>
      <c r="R53" s="45">
        <v>349.16666666666669</v>
      </c>
      <c r="X53" s="26">
        <v>18</v>
      </c>
      <c r="Y53">
        <v>5239.8829787234044</v>
      </c>
      <c r="Z53">
        <v>1</v>
      </c>
    </row>
    <row r="54" spans="1:26" x14ac:dyDescent="0.3">
      <c r="A54" s="1" t="s">
        <v>2710</v>
      </c>
      <c r="J54" s="26" t="s">
        <v>2719</v>
      </c>
      <c r="K54" s="18">
        <v>7.4639806511339751E-2</v>
      </c>
      <c r="Q54" s="46" t="s">
        <v>2746</v>
      </c>
      <c r="R54" s="45">
        <v>280.17241379310343</v>
      </c>
      <c r="X54" s="26">
        <v>19</v>
      </c>
      <c r="Y54">
        <v>4807.4951456310682</v>
      </c>
      <c r="Z54">
        <v>1</v>
      </c>
    </row>
    <row r="55" spans="1:26" x14ac:dyDescent="0.3">
      <c r="A55" s="1"/>
      <c r="Q55" s="46" t="s">
        <v>2747</v>
      </c>
      <c r="R55" s="45">
        <v>643</v>
      </c>
      <c r="X55" s="26">
        <v>20</v>
      </c>
      <c r="Y55">
        <v>3737.56</v>
      </c>
      <c r="Z55">
        <v>1</v>
      </c>
    </row>
    <row r="56" spans="1:26" x14ac:dyDescent="0.3">
      <c r="A56" s="1" t="s">
        <v>2711</v>
      </c>
      <c r="Q56" s="46" t="s">
        <v>2748</v>
      </c>
      <c r="R56" s="45">
        <v>299.37142857142857</v>
      </c>
      <c r="X56" s="26">
        <v>21</v>
      </c>
      <c r="Y56">
        <v>3074.4615384615386</v>
      </c>
      <c r="Z56">
        <v>1</v>
      </c>
    </row>
    <row r="57" spans="1:26" x14ac:dyDescent="0.3">
      <c r="A57" s="1"/>
      <c r="J57" s="44" t="s">
        <v>2718</v>
      </c>
      <c r="K57" t="s">
        <v>2752</v>
      </c>
      <c r="L57" t="s">
        <v>2753</v>
      </c>
      <c r="M57" t="s">
        <v>2754</v>
      </c>
      <c r="N57" t="s">
        <v>2750</v>
      </c>
      <c r="Q57" s="46" t="s">
        <v>2749</v>
      </c>
      <c r="R57" s="45">
        <v>270.57692307692309</v>
      </c>
      <c r="X57" s="26">
        <v>22</v>
      </c>
      <c r="Y57">
        <v>4914.333333333333</v>
      </c>
      <c r="Z57">
        <v>1</v>
      </c>
    </row>
    <row r="58" spans="1:26" x14ac:dyDescent="0.3">
      <c r="A58" s="1" t="s">
        <v>2712</v>
      </c>
      <c r="J58" s="26" t="s">
        <v>187</v>
      </c>
      <c r="K58">
        <v>30602</v>
      </c>
      <c r="L58">
        <v>10734</v>
      </c>
      <c r="M58">
        <v>8830</v>
      </c>
      <c r="N58">
        <v>171212</v>
      </c>
      <c r="Q58" s="26" t="s">
        <v>2737</v>
      </c>
      <c r="R58" s="45">
        <v>700.5</v>
      </c>
      <c r="X58" s="26">
        <v>23</v>
      </c>
      <c r="Y58" t="e">
        <v>#DIV/0!</v>
      </c>
      <c r="Z58">
        <v>1</v>
      </c>
    </row>
    <row r="59" spans="1:26" x14ac:dyDescent="0.3">
      <c r="A59" s="1"/>
      <c r="J59" s="26" t="s">
        <v>189</v>
      </c>
      <c r="K59">
        <v>12279</v>
      </c>
      <c r="L59">
        <v>1242</v>
      </c>
      <c r="M59">
        <v>4532</v>
      </c>
      <c r="N59">
        <v>65538</v>
      </c>
      <c r="Q59" s="46" t="s">
        <v>2738</v>
      </c>
      <c r="R59" s="45">
        <v>1179.8421052631579</v>
      </c>
      <c r="X59" s="26" t="s">
        <v>2719</v>
      </c>
      <c r="Y59" s="48">
        <v>5599.3783598800137</v>
      </c>
      <c r="Z59" s="48">
        <v>24</v>
      </c>
    </row>
    <row r="60" spans="1:26" x14ac:dyDescent="0.3">
      <c r="A60" s="1" t="s">
        <v>2713</v>
      </c>
      <c r="J60" s="26" t="s">
        <v>188</v>
      </c>
      <c r="K60">
        <v>10867</v>
      </c>
      <c r="L60">
        <v>1826</v>
      </c>
      <c r="M60">
        <v>3836</v>
      </c>
      <c r="N60">
        <v>63574</v>
      </c>
      <c r="Q60" s="46" t="s">
        <v>2739</v>
      </c>
      <c r="R60" s="45">
        <v>1006.7142857142857</v>
      </c>
    </row>
    <row r="61" spans="1:26" x14ac:dyDescent="0.3">
      <c r="A61" s="1"/>
      <c r="J61" s="26" t="s">
        <v>2719</v>
      </c>
      <c r="K61">
        <v>53748</v>
      </c>
      <c r="L61">
        <v>13802</v>
      </c>
      <c r="M61">
        <v>17198</v>
      </c>
      <c r="N61">
        <v>300324</v>
      </c>
      <c r="Q61" s="46" t="s">
        <v>2740</v>
      </c>
      <c r="R61" s="45">
        <v>386.6</v>
      </c>
    </row>
    <row r="62" spans="1:26" x14ac:dyDescent="0.3">
      <c r="A62" s="1" t="s">
        <v>2714</v>
      </c>
      <c r="Q62" s="46" t="s">
        <v>2741</v>
      </c>
      <c r="R62" s="45">
        <v>395.72413793103448</v>
      </c>
    </row>
    <row r="63" spans="1:26" x14ac:dyDescent="0.3">
      <c r="A63" s="1" t="s">
        <v>2715</v>
      </c>
      <c r="J63" s="44" t="s">
        <v>2718</v>
      </c>
      <c r="K63" t="s">
        <v>2755</v>
      </c>
      <c r="L63" t="s">
        <v>2729</v>
      </c>
      <c r="M63" t="s">
        <v>2756</v>
      </c>
      <c r="Q63" s="26" t="s">
        <v>2719</v>
      </c>
      <c r="R63" s="45">
        <v>370.77037037037036</v>
      </c>
    </row>
    <row r="64" spans="1:26" x14ac:dyDescent="0.3">
      <c r="A64" s="1"/>
      <c r="J64" s="26" t="s">
        <v>187</v>
      </c>
      <c r="K64">
        <v>577</v>
      </c>
      <c r="L64">
        <v>3731</v>
      </c>
      <c r="M64" t="e">
        <v>#DIV/0!</v>
      </c>
    </row>
    <row r="65" spans="1:25" x14ac:dyDescent="0.3">
      <c r="A65" s="1" t="s">
        <v>2716</v>
      </c>
      <c r="J65" s="26" t="s">
        <v>189</v>
      </c>
      <c r="K65">
        <v>62</v>
      </c>
      <c r="L65">
        <v>6306</v>
      </c>
      <c r="M65" t="e">
        <v>#DIV/0!</v>
      </c>
      <c r="X65" s="44" t="s">
        <v>2718</v>
      </c>
      <c r="Y65" t="s">
        <v>2765</v>
      </c>
    </row>
    <row r="66" spans="1:25" x14ac:dyDescent="0.3">
      <c r="A66" s="1"/>
      <c r="J66" s="26" t="s">
        <v>188</v>
      </c>
      <c r="K66">
        <v>171</v>
      </c>
      <c r="L66">
        <v>779</v>
      </c>
      <c r="M66" t="e">
        <v>#DIV/0!</v>
      </c>
      <c r="X66" s="26">
        <v>0</v>
      </c>
      <c r="Y66" s="45" t="e">
        <v>#DIV/0!</v>
      </c>
    </row>
    <row r="67" spans="1:25" x14ac:dyDescent="0.3">
      <c r="A67" s="1" t="s">
        <v>2717</v>
      </c>
      <c r="J67" s="26" t="s">
        <v>2719</v>
      </c>
      <c r="K67">
        <v>810</v>
      </c>
      <c r="L67">
        <v>10816</v>
      </c>
      <c r="M67" t="e">
        <v>#DIV/0!</v>
      </c>
      <c r="X67" s="26">
        <v>1</v>
      </c>
      <c r="Y67" s="45" t="e">
        <v>#DIV/0!</v>
      </c>
    </row>
    <row r="68" spans="1:25" x14ac:dyDescent="0.3">
      <c r="X68" s="26">
        <v>2</v>
      </c>
      <c r="Y68" s="45" t="e">
        <v>#DIV/0!</v>
      </c>
    </row>
    <row r="69" spans="1:25" x14ac:dyDescent="0.3">
      <c r="X69" s="26">
        <v>3</v>
      </c>
      <c r="Y69" s="45" t="e">
        <v>#DIV/0!</v>
      </c>
    </row>
    <row r="70" spans="1:25" x14ac:dyDescent="0.3">
      <c r="J70" s="44" t="s">
        <v>2718</v>
      </c>
      <c r="K70" t="s">
        <v>2757</v>
      </c>
      <c r="X70" s="26">
        <v>4</v>
      </c>
      <c r="Y70" s="45" t="e">
        <v>#DIV/0!</v>
      </c>
    </row>
    <row r="71" spans="1:25" x14ac:dyDescent="0.3">
      <c r="J71" s="26" t="s">
        <v>187</v>
      </c>
      <c r="K71" s="47">
        <v>3271594</v>
      </c>
      <c r="L71" t="s">
        <v>2575</v>
      </c>
      <c r="X71" s="26">
        <v>5</v>
      </c>
      <c r="Y71" s="45" t="e">
        <v>#DIV/0!</v>
      </c>
    </row>
    <row r="72" spans="1:25" x14ac:dyDescent="0.3">
      <c r="J72" s="26" t="s">
        <v>189</v>
      </c>
      <c r="K72" s="47">
        <v>1025957</v>
      </c>
      <c r="X72" s="26">
        <v>6</v>
      </c>
      <c r="Y72" s="45" t="e">
        <v>#DIV/0!</v>
      </c>
    </row>
    <row r="73" spans="1:25" x14ac:dyDescent="0.3">
      <c r="J73" s="26" t="s">
        <v>188</v>
      </c>
      <c r="K73" s="47">
        <v>835371</v>
      </c>
      <c r="X73" s="26">
        <v>7</v>
      </c>
      <c r="Y73" s="45">
        <v>8975.2083333333339</v>
      </c>
    </row>
    <row r="74" spans="1:25" x14ac:dyDescent="0.3">
      <c r="J74" s="26" t="s">
        <v>2719</v>
      </c>
      <c r="K74" s="47">
        <v>5132922</v>
      </c>
      <c r="X74" s="26">
        <v>8</v>
      </c>
      <c r="Y74" s="45">
        <v>6717.202898550725</v>
      </c>
    </row>
    <row r="75" spans="1:25" x14ac:dyDescent="0.3">
      <c r="X75" s="26">
        <v>9</v>
      </c>
      <c r="Y75" s="45">
        <v>5785.4649122807014</v>
      </c>
    </row>
    <row r="76" spans="1:25" x14ac:dyDescent="0.3">
      <c r="X76" s="26">
        <v>10</v>
      </c>
      <c r="Y76" s="45">
        <v>6579</v>
      </c>
    </row>
    <row r="77" spans="1:25" x14ac:dyDescent="0.3">
      <c r="J77" s="44" t="s">
        <v>2718</v>
      </c>
      <c r="K77" t="s">
        <v>2758</v>
      </c>
      <c r="X77" s="26">
        <v>11</v>
      </c>
      <c r="Y77" s="45">
        <v>5047.6153846153848</v>
      </c>
    </row>
    <row r="78" spans="1:25" x14ac:dyDescent="0.3">
      <c r="J78" s="26" t="s">
        <v>187</v>
      </c>
      <c r="K78" s="47">
        <v>221378</v>
      </c>
      <c r="X78" s="26">
        <v>12</v>
      </c>
      <c r="Y78" s="45">
        <v>6403.6842105263158</v>
      </c>
    </row>
    <row r="79" spans="1:25" x14ac:dyDescent="0.3">
      <c r="J79" s="26" t="s">
        <v>189</v>
      </c>
      <c r="K79" s="47">
        <v>83591</v>
      </c>
      <c r="X79" s="26">
        <v>13</v>
      </c>
      <c r="Y79" s="45">
        <v>3590.3</v>
      </c>
    </row>
    <row r="80" spans="1:25" x14ac:dyDescent="0.3">
      <c r="J80" s="26" t="s">
        <v>188</v>
      </c>
      <c r="K80" s="47">
        <v>80103</v>
      </c>
      <c r="X80" s="26">
        <v>14</v>
      </c>
      <c r="Y80" s="45">
        <v>13269.941176470587</v>
      </c>
    </row>
    <row r="81" spans="10:25" x14ac:dyDescent="0.3">
      <c r="J81" s="26" t="s">
        <v>2719</v>
      </c>
      <c r="K81" s="47">
        <v>385072</v>
      </c>
      <c r="X81" s="26">
        <v>15</v>
      </c>
      <c r="Y81" s="45">
        <v>3436.25</v>
      </c>
    </row>
    <row r="82" spans="10:25" x14ac:dyDescent="0.3">
      <c r="X82" s="26">
        <v>16</v>
      </c>
      <c r="Y82" s="45">
        <v>3540.5</v>
      </c>
    </row>
    <row r="83" spans="10:25" x14ac:dyDescent="0.3">
      <c r="X83" s="26">
        <v>17</v>
      </c>
      <c r="Y83" s="45">
        <v>4471.1538461538457</v>
      </c>
    </row>
    <row r="84" spans="10:25" x14ac:dyDescent="0.3">
      <c r="X84" s="26">
        <v>18</v>
      </c>
      <c r="Y84" s="45">
        <v>5239.8829787234044</v>
      </c>
    </row>
    <row r="85" spans="10:25" x14ac:dyDescent="0.3">
      <c r="X85" s="26">
        <v>19</v>
      </c>
      <c r="Y85" s="45">
        <v>4807.4951456310682</v>
      </c>
    </row>
    <row r="86" spans="10:25" x14ac:dyDescent="0.3">
      <c r="X86" s="26">
        <v>20</v>
      </c>
      <c r="Y86" s="45">
        <v>3737.56</v>
      </c>
    </row>
    <row r="87" spans="10:25" x14ac:dyDescent="0.3">
      <c r="X87" s="26">
        <v>21</v>
      </c>
      <c r="Y87" s="45">
        <v>3074.4615384615386</v>
      </c>
    </row>
    <row r="88" spans="10:25" x14ac:dyDescent="0.3">
      <c r="X88" s="26">
        <v>22</v>
      </c>
      <c r="Y88" s="45">
        <v>4914.333333333333</v>
      </c>
    </row>
    <row r="89" spans="10:25" x14ac:dyDescent="0.3">
      <c r="X89" s="26">
        <v>23</v>
      </c>
      <c r="Y89" s="45" t="e">
        <v>#DIV/0!</v>
      </c>
    </row>
    <row r="90" spans="10:25" x14ac:dyDescent="0.3">
      <c r="X90" s="26" t="s">
        <v>2719</v>
      </c>
      <c r="Y90">
        <v>5599.3783598800137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C075C-5A3E-48FF-A5D4-9C0EFCD77252}">
  <dimension ref="B2:F23"/>
  <sheetViews>
    <sheetView showGridLines="0" workbookViewId="0">
      <selection activeCell="G4" sqref="G4"/>
    </sheetView>
  </sheetViews>
  <sheetFormatPr baseColWidth="10" defaultColWidth="20.77734375" defaultRowHeight="30" customHeight="1" x14ac:dyDescent="0.2"/>
  <cols>
    <col min="1" max="1" width="6.77734375" style="151" customWidth="1"/>
    <col min="2" max="2" width="20.77734375" style="151"/>
    <col min="3" max="4" width="20.77734375" style="150"/>
    <col min="5" max="16384" width="20.77734375" style="151"/>
  </cols>
  <sheetData>
    <row r="2" spans="2:6" ht="30" customHeight="1" x14ac:dyDescent="0.2">
      <c r="B2" s="240" t="s">
        <v>2767</v>
      </c>
      <c r="C2" s="240"/>
      <c r="D2" s="240"/>
      <c r="E2" s="240"/>
      <c r="F2" s="240"/>
    </row>
    <row r="3" spans="2:6" ht="30" customHeight="1" x14ac:dyDescent="0.2">
      <c r="B3" s="241" t="s">
        <v>2768</v>
      </c>
      <c r="C3" s="241" t="s">
        <v>2769</v>
      </c>
      <c r="D3" s="241"/>
      <c r="E3" s="241"/>
      <c r="F3" s="241"/>
    </row>
    <row r="4" spans="2:6" ht="30" customHeight="1" x14ac:dyDescent="0.2">
      <c r="B4" s="241"/>
      <c r="C4" s="241"/>
      <c r="D4" s="241"/>
      <c r="E4" s="241"/>
      <c r="F4" s="241"/>
    </row>
    <row r="5" spans="2:6" ht="30" customHeight="1" x14ac:dyDescent="0.2">
      <c r="B5" s="186" t="s">
        <v>2770</v>
      </c>
      <c r="C5" s="186" t="s">
        <v>2771</v>
      </c>
      <c r="D5" s="186"/>
      <c r="E5" s="186"/>
      <c r="F5" s="186"/>
    </row>
    <row r="6" spans="2:6" ht="30" customHeight="1" x14ac:dyDescent="0.2">
      <c r="B6" s="186"/>
      <c r="C6" s="186"/>
      <c r="D6" s="186"/>
      <c r="E6" s="186"/>
      <c r="F6" s="186"/>
    </row>
    <row r="7" spans="2:6" ht="30" customHeight="1" x14ac:dyDescent="0.2">
      <c r="B7" s="186" t="s">
        <v>2772</v>
      </c>
      <c r="C7" s="186" t="s">
        <v>2782</v>
      </c>
      <c r="D7" s="186"/>
      <c r="E7" s="186"/>
      <c r="F7" s="186"/>
    </row>
    <row r="8" spans="2:6" ht="30" customHeight="1" x14ac:dyDescent="0.2">
      <c r="B8" s="186"/>
      <c r="C8" s="186"/>
      <c r="D8" s="186"/>
      <c r="E8" s="186"/>
      <c r="F8" s="186"/>
    </row>
    <row r="9" spans="2:6" ht="30" customHeight="1" x14ac:dyDescent="0.2">
      <c r="B9" s="186" t="s">
        <v>2773</v>
      </c>
      <c r="C9" s="186" t="s">
        <v>2783</v>
      </c>
      <c r="D9" s="186"/>
      <c r="E9" s="186"/>
      <c r="F9" s="186"/>
    </row>
    <row r="10" spans="2:6" ht="30" customHeight="1" x14ac:dyDescent="0.2">
      <c r="B10" s="186"/>
      <c r="C10" s="186"/>
      <c r="D10" s="186"/>
      <c r="E10" s="186"/>
      <c r="F10" s="186"/>
    </row>
    <row r="11" spans="2:6" ht="30" customHeight="1" x14ac:dyDescent="0.2">
      <c r="B11" s="186" t="s">
        <v>2774</v>
      </c>
      <c r="C11" s="186" t="s">
        <v>2784</v>
      </c>
      <c r="D11" s="186"/>
      <c r="E11" s="186"/>
      <c r="F11" s="186"/>
    </row>
    <row r="12" spans="2:6" ht="30" customHeight="1" x14ac:dyDescent="0.2">
      <c r="B12" s="186"/>
      <c r="C12" s="186"/>
      <c r="D12" s="186"/>
      <c r="E12" s="186"/>
      <c r="F12" s="186"/>
    </row>
    <row r="13" spans="2:6" ht="30" customHeight="1" x14ac:dyDescent="0.2">
      <c r="B13" s="186" t="s">
        <v>2775</v>
      </c>
      <c r="C13" s="186" t="s">
        <v>2776</v>
      </c>
      <c r="D13" s="186"/>
      <c r="E13" s="186"/>
      <c r="F13" s="186"/>
    </row>
    <row r="14" spans="2:6" ht="30" customHeight="1" x14ac:dyDescent="0.2">
      <c r="B14" s="186"/>
      <c r="C14" s="186"/>
      <c r="D14" s="186"/>
      <c r="E14" s="186"/>
      <c r="F14" s="186"/>
    </row>
    <row r="15" spans="2:6" ht="30" customHeight="1" x14ac:dyDescent="0.2">
      <c r="B15" s="186"/>
      <c r="C15" s="186"/>
      <c r="D15" s="186"/>
      <c r="E15" s="186"/>
      <c r="F15" s="186"/>
    </row>
    <row r="16" spans="2:6" ht="30" customHeight="1" x14ac:dyDescent="0.2">
      <c r="B16" s="186" t="s">
        <v>2777</v>
      </c>
      <c r="C16" s="186" t="s">
        <v>2785</v>
      </c>
      <c r="D16" s="186"/>
      <c r="E16" s="186"/>
      <c r="F16" s="186"/>
    </row>
    <row r="17" spans="2:6" ht="30" customHeight="1" x14ac:dyDescent="0.2">
      <c r="B17" s="186"/>
      <c r="C17" s="186"/>
      <c r="D17" s="186"/>
      <c r="E17" s="186"/>
      <c r="F17" s="186"/>
    </row>
    <row r="18" spans="2:6" ht="30" customHeight="1" x14ac:dyDescent="0.2">
      <c r="B18" s="186"/>
      <c r="C18" s="186"/>
      <c r="D18" s="186"/>
      <c r="E18" s="186"/>
      <c r="F18" s="186"/>
    </row>
    <row r="19" spans="2:6" ht="30" customHeight="1" x14ac:dyDescent="0.2">
      <c r="B19" s="186"/>
      <c r="C19" s="186"/>
      <c r="D19" s="186"/>
      <c r="E19" s="186"/>
      <c r="F19" s="186"/>
    </row>
    <row r="20" spans="2:6" ht="30" customHeight="1" x14ac:dyDescent="0.2">
      <c r="B20" s="186"/>
      <c r="C20" s="186"/>
      <c r="D20" s="186"/>
      <c r="E20" s="186"/>
      <c r="F20" s="186"/>
    </row>
    <row r="21" spans="2:6" ht="30" customHeight="1" x14ac:dyDescent="0.2">
      <c r="B21" s="186"/>
      <c r="C21" s="186"/>
      <c r="D21" s="186"/>
      <c r="E21" s="186"/>
      <c r="F21" s="186"/>
    </row>
    <row r="22" spans="2:6" ht="30" customHeight="1" x14ac:dyDescent="0.2">
      <c r="B22" s="186" t="s">
        <v>2778</v>
      </c>
      <c r="C22" s="186" t="s">
        <v>2781</v>
      </c>
      <c r="D22" s="186"/>
      <c r="E22" s="186"/>
      <c r="F22" s="186"/>
    </row>
    <row r="23" spans="2:6" ht="30" customHeight="1" x14ac:dyDescent="0.2">
      <c r="B23" s="186"/>
      <c r="C23" s="186"/>
      <c r="D23" s="186"/>
      <c r="E23" s="186"/>
      <c r="F23" s="186"/>
    </row>
  </sheetData>
  <mergeCells count="17">
    <mergeCell ref="C5:F6"/>
    <mergeCell ref="B13:B15"/>
    <mergeCell ref="B16:B21"/>
    <mergeCell ref="B22:B23"/>
    <mergeCell ref="B2:F2"/>
    <mergeCell ref="C11:F12"/>
    <mergeCell ref="C22:F23"/>
    <mergeCell ref="C16:F21"/>
    <mergeCell ref="C13:F15"/>
    <mergeCell ref="B9:B10"/>
    <mergeCell ref="B11:B12"/>
    <mergeCell ref="B5:B6"/>
    <mergeCell ref="B7:B8"/>
    <mergeCell ref="C3:F4"/>
    <mergeCell ref="B3:B4"/>
    <mergeCell ref="C9:F10"/>
    <mergeCell ref="C7:F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7 9 b d 4 f 4 - 4 4 e e - 4 e e 8 - 9 8 2 6 - 2 0 b 5 b 2 7 d 1 7 b 1 "   x m l n s = " h t t p : / / s c h e m a s . m i c r o s o f t . c o m / D a t a M a s h u p " > A A A A A I Y F A A B Q S w M E F A A C A A g A T b T R W s r N V Y a l A A A A 9 g A A A B I A H A B D b 2 5 m a W c v U G F j a 2 F n Z S 5 4 b W w g o h g A K K A U A A A A A A A A A A A A A A A A A A A A A A A A A A A A h Y 9 N D o I w G E S v Q r q n P 2 D U k I 8 S 4 1 Y S o 4 l x 2 9 Q K j V A M L Z a 7 u f B I X k G M o u 5 c z p u 3 m L l f b 5 D 1 d R V c V G t 1 Y 1 L E M E W B M r I 5 a F O k q H P H c I 4 y D m s h T 6 J Q w S A b m / T 2 k K L S u X N C i P c e + x g 3 b U E i S h n Z 5 6 u t L F U t 0 E f W / + V Q G + u E k Q p x 2 L 3 G 8 A i z S Y z Z b I o p k B F C r s 1 X i I a 9 z / Y H w r K r X N c q r m y 4 2 A A Z I 5 D 3 B / 4 A U E s D B B Q A A g A I A E 2 0 0 V 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N t N F a H U f F w 4 g C A A A R C A A A E w A c A E Z v c m 1 1 b G F z L 1 N l Y 3 R p b 2 4 x L m 0 g o h g A K K A U A A A A A A A A A A A A A A A A A A A A A A A A A A A A h V T N j t o w E L 4 j 8 Q 5 W 9 g I q S k V V 9 b L a A 2 J p F 2 n / B F F 7 Q B w G Z x o s E p v a j r Q U 8 U g 9 7 S P s i 9 X O D 4 Q k B i 4 k M 5 O Z b 7 6 Z b x R S z Q Q n 8 / x / e N v t d D t q D R J D c u P d j 4 L R f B K Q x + n T 6 / T F I 3 c k R t 3 t E P N 7 k S x C b i y T N 4 q x P 0 6 l R K 5 / C b l Z C b H p 9 f e L Z 0 j w r k z h L Q + L s e D a x C w H e Y Y b L 2 B b Q S g k K w a h s N k D W M X o B x K 4 + i 1 k M h Z x m v B g t 0 X V y + s N 9 n t v G v r e g E y 5 / v b V t 7 7 D g O y 9 s d j u j F W b d 6 L x T W f G C Y + B I m n Y s 7 o h k m 2 6 i h k F y j 7 e e S P o O 9 I 1 l N Y Q d F 7 n / u M f N E I f h D w Z W V J E p j L P T H o K o 5 S H Q v W b u H 8 y l U L M / p p Q w V G V W Y D v M v c o p s A p N r 9 7 Q h K l S k N L R q S o y J 8 U i U J C R b I F q Q 2 M N s o S M w 2 Q T K g r W a I U Z N i W Y m 4 a Y w k z a c Q Z 9 E P / O O N X l E r w r M U Q C E Q S I / N w G v Y o D P M x 9 + r 7 M C C e K Y e G x Z w b o o W G O O M I g a 7 J o u R g + W n h a N p 4 K l 3 W 4 4 q 2 l t f A D t v R O j o z s A N Q Y P f r C D / f r x x 1 a 0 / L z 4 t i 1 B U 0 Z 3 Q M r + j D D d 5 q x o H I f E I t O x G e Z t r Y 8 M o w 8 4 K g i E Q h Q + Q m v z r h m m V G m Q e p + j w t k E K 7 p V o r A n V p 0 i W j o z x L v K U I W x R V U V F V N x e U U t O G S w 3 1 / X f u a z v / F W I t e M K 4 Q q m d 6 m g l v 2 j c H 5 b 7 F Z j 7 4 z + I V P Y W 1 m H W q S L a l k l S c / y 5 S F Y S W y 7 x z F R J 8 D T Q G k y 7 W c f q u f M 5 T b x L 5 6 9 i n y H G n u M I W p P l t H 7 r v E e 2 Q e / K n b P T y 9 7 C M o N r f j / s I x z D n O M z D v / 4 X h X E 2 Y Z / u S r R i 6 x b N o u 2 r x 3 a m v c M X t O b a a 6 q 5 2 6 H c U c H t / 8 B U E s B A i 0 A F A A C A A g A T b T R W s r N V Y a l A A A A 9 g A A A B I A A A A A A A A A A A A A A A A A A A A A A E N v b m Z p Z y 9 Q Y W N r Y W d l L n h t b F B L A Q I t A B Q A A g A I A E 2 0 0 V p T c j g s m w A A A O E A A A A T A A A A A A A A A A A A A A A A A P E A A A B b Q 2 9 u d G V u d F 9 U e X B l c 1 0 u e G 1 s U E s B A i 0 A F A A C A A g A T b T R W h 1 H x c O I A g A A E Q g A A B M A A A A A A A A A A A A A A A A A 2 Q E A A E Z v c m 1 1 b G F z L 1 N l Y 3 R p b 2 4 x L m 1 Q S w U G A A A A A A M A A w D C A A A A r 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R c A A A A A A A A j 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E F U Q V N F V C U y M E x J T V B J T z w v S X R l b V B h d G g + P C 9 J d G V t T G 9 j Y X R p b 2 4 + P F N 0 Y W J s Z U V u d H J p Z X M + P E V u d H J 5 I F R 5 c G U 9 I k l z U H J p d m F 0 Z S I g V m F s d W U 9 I m w w I i A v P j x F b n R y e S B U e X B l P S J R d W V y e U l E I i B W Y W x 1 Z T 0 i c z l k M j U w M T B j L T E z N G M t N G Q w N S 0 5 N G J k L W Q 1 O G I y O D d m N 2 E 1 O S 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R B V E F T R V R f T E l N U E l P I i A v P j x F b n R y e S B U e X B l P S J G a W x s Z W R D b 2 1 w b G V 0 Z V J l c 3 V s d F R v V 2 9 y a 3 N o Z W V 0 I i B W Y W x 1 Z T 0 i b D E i I C 8 + P E V u d H J 5 I F R 5 c G U 9 I k Z p b G x D b 2 x 1 b W 5 U e X B l c y I g V m F s d W U 9 I n N C Z 1 l H Q m d N S k J n b 0 R B d 0 1 E Q X d N R E F 3 U U Q i I C 8 + P E V u d H J 5 I F R 5 c G U 9 I k Z p b G x M Y X N 0 V X B k Y X R l Z C I g V m F s d W U 9 I m Q y M D I 1 L T A 2 L T E 4 V D A x O j M 0 O j I 2 L j Q y N D k w M D J a I i A v P j x F b n R y e S B U e X B l P S J G a W x s R X J y b 3 J D b 3 V u d C I g V m F s d W U 9 I m w w I i A v P j x F b n R y e S B U e X B l P S J G a W x s Q 2 9 s d W 1 u T m F t Z X M i I F Z h b H V l P S J z W y Z x d W 9 0 O 0 l k L i Z x d W 9 0 O y w m c X V v d D t D b 3 B 5 J n F 1 b 3 Q 7 L C Z x d W 9 0 O 0 V u b G F j Z S A m c X V v d D s s J n F 1 b 3 Q 7 V G l w b y B k Z S B w d W J s a W N h Y 2 n D s 2 4 m c X V v d D s s J n F 1 b 3 Q 7 R H V y Y W N p w 7 N u I F J l Z W w m c X V v d D s s J n F 1 b 3 Q 7 R m V j a G E m c X V v d D s s J n F 1 b 3 Q 7 R M O t Y S Z x d W 9 0 O y w m c X V v d D t I b 3 J h J n F 1 b 3 Q 7 L C Z x d W 9 0 O 1 Z p c 3 R v c y Z x d W 9 0 O y w m c X V v d D t B b G N h b m N l J n F 1 b 3 Q 7 L C Z x d W 9 0 O 0 x p a 2 U m c X V v d D s s J n F 1 b 3 Q 7 Q 2 9 t c G F y d G l k b 3 M m c X V v d D s s J n F 1 b 3 Q 7 Q 2 9 t Z W 5 0 Y X J p b 3 M m c X V v d D s s J n F 1 b 3 Q 7 R 3 V h c m R h Z G 9 z J n F 1 b 3 Q 7 L C Z x d W 9 0 O 1 N l Z 3 V p b W l l b n R v c y Z x d W 9 0 O y w m c X V v d D t J b n Q u I H R v d G F s Z X M m c X V v d D s s J n F 1 b 3 Q 7 V G F z Y S B k Z S B J b n R l c m F j Y 2 n D s 2 4 m c X V v d D s s J n F 1 b 3 Q 7 S G 9 y Y S B O d W 0 m c X V v d D t d I i A v P j x F b n R y e S B U e X B l P S J G a W x s R X J y b 3 J D b 2 R l I i B W Y W x 1 Z T 0 i c 1 V u a 2 5 v d 2 4 i I C 8 + P E V u d H J 5 I F R 5 c G U 9 I k Z p b G x D b 3 V u d C I g V m F s d W U 9 I m w 4 M T A i I C 8 + P E V u d H J 5 I F R 5 c G U 9 I k Z p b G x T d G F 0 d X M i I F Z h b H V l P S J z Q 2 9 t c G x l d G U 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0 R B V E F T R V Q g T E l N U E l P L 1 R p c G 8 g Y 2 F t Y m l h Z G 8 y L n t J Z C 4 s M H 0 m c X V v d D s s J n F 1 b 3 Q 7 U 2 V j d G l v b j E v R E F U Q V N F V C B M S U 1 Q S U 8 v V G l w b y B j Y W 1 i a W F k b y 5 7 Q 2 9 w e S w x f S Z x d W 9 0 O y w m c X V v d D t T Z W N 0 a W 9 u M S 9 E Q V R B U 0 V U I E x J T V B J T y 9 U a X B v I G N h b W J p Y W R v L n t F b m x h Y 2 U g L D J 9 J n F 1 b 3 Q 7 L C Z x d W 9 0 O 1 N l Y 3 R p b 2 4 x L 0 R B V E F T R V Q g T E l N U E l P L 1 R p c G 8 g Y 2 F t Y m l h Z G 8 u e 1 R p c G 8 g Z G U g c H V i b G l j Y W N p w 7 N u L D N 9 J n F 1 b 3 Q 7 L C Z x d W 9 0 O 1 N l Y 3 R p b 2 4 x L 0 R B V E F T R V Q g T E l N U E l P L 1 R p c G 8 g Y 2 F t Y m l h Z G 8 u e 0 R 1 c m F j a c O z b i A o c 2 V n d W 5 k b 3 M p L D d 9 J n F 1 b 3 Q 7 L C Z x d W 9 0 O 1 N l Y 3 R p b 2 4 x L 0 R B V E F T R V Q g T E l N U E l P L 1 R p c G 8 g Y 2 F t Y m l h Z G 8 u e 0 Z l Y 2 h h L D R 9 J n F 1 b 3 Q 7 L C Z x d W 9 0 O 1 N l Y 3 R p b 2 4 x L 0 R B V E F T R V Q g T E l N U E l P L 1 R p c G 8 g Y 2 F t Y m l h Z G 8 x L n t E w 6 1 h L D V 9 J n F 1 b 3 Q 7 L C Z x d W 9 0 O 1 N l Y 3 R p b 2 4 x L 0 R B V E F T R V Q g T E l N U E l P L 1 R p c G 8 g Y 2 F t Y m l h Z G 8 u e 0 h v c m E s N n 0 m c X V v d D s s J n F 1 b 3 Q 7 U 2 V j d G l v b j E v R E F U Q V N F V C B M S U 1 Q S U 8 v V G l w b y B j Y W 1 i a W F k b z I u e 1 Z p c 3 R v c y w 4 f S Z x d W 9 0 O y w m c X V v d D t T Z W N 0 a W 9 u M S 9 E Q V R B U 0 V U I E x J T V B J T y 9 U a X B v I G N h b W J p Y W R v L n t B b G N h b m N l L D l 9 J n F 1 b 3 Q 7 L C Z x d W 9 0 O 1 N l Y 3 R p b 2 4 x L 0 R B V E F T R V Q g T E l N U E l P L 1 R p c G 8 g Y 2 F t Y m l h Z G 8 u e 0 1 l I G d 1 c 3 R h L D E w f S Z x d W 9 0 O y w m c X V v d D t T Z W N 0 a W 9 u M S 9 E Q V R B U 0 V U I E x J T V B J T y 9 U a X B v I G N h b W J p Y W R v L n t W Z W N l c y B x d W U g c 2 U g Y 2 9 t c G F y d G n D s y w x M X 0 m c X V v d D s s J n F 1 b 3 Q 7 U 2 V j d G l v b j E v R E F U Q V N F V C B M S U 1 Q S U 8 v V G l w b y B j Y W 1 i a W F k b y 5 7 Q 2 9 t Z W 5 0 Y X J p b 3 M s M T J 9 J n F 1 b 3 Q 7 L C Z x d W 9 0 O 1 N l Y 3 R p b 2 4 x L 0 R B V E F T R V Q g T E l N U E l P L 1 R p c G 8 g Y 2 F t Y m l h Z G 8 u e 1 Z l Y 2 V z I H F 1 Z S B z Z S B n d W F y Z M O z L D E z f S Z x d W 9 0 O y w m c X V v d D t T Z W N 0 a W 9 u M S 9 E Q V R B U 0 V U I E x J T V B J T y 9 U a X B v I G N h b W J p Y W R v M i 5 7 U 2 V n d W l t a W V u d G 9 z L D E 0 f S Z x d W 9 0 O y w m c X V v d D t T Z W N 0 a W 9 u M S 9 E Q V R B U 0 V U I E x J T V B J T y 9 U a X B v I G N h b W J p Y W R v M i 5 7 S W 5 0 L i B 0 b 3 R h b G V z L D E 1 f S Z x d W 9 0 O y w m c X V v d D t T Z W N 0 a W 9 u M S 9 E Q V R B U 0 V U I E x J T V B J T y 9 U a X B v I G N h b W J p Y W R v M S 5 7 V G F z Y S B k Z S B J b n R l c m F j Y 2 n D s 2 4 s M T Z 9 J n F 1 b 3 Q 7 L C Z x d W 9 0 O 1 N l Y 3 R p b 2 4 x L 0 R B V E F T R V Q g T E l N U E l P L 0 h v c m E g a W 5 z Z X J 0 Y W R h L n t I b 3 J h L j E s M T d 9 J n F 1 b 3 Q 7 X S w m c X V v d D t D b 2 x 1 b W 5 D b 3 V u d C Z x d W 9 0 O z o x O C w m c X V v d D t L Z X l D b 2 x 1 b W 5 O Y W 1 l c y Z x d W 9 0 O z p b X S w m c X V v d D t D b 2 x 1 b W 5 J Z G V u d G l 0 a W V z J n F 1 b 3 Q 7 O l s m c X V v d D t T Z W N 0 a W 9 u M S 9 E Q V R B U 0 V U I E x J T V B J T y 9 U a X B v I G N h b W J p Y W R v M i 5 7 S W Q u L D B 9 J n F 1 b 3 Q 7 L C Z x d W 9 0 O 1 N l Y 3 R p b 2 4 x L 0 R B V E F T R V Q g T E l N U E l P L 1 R p c G 8 g Y 2 F t Y m l h Z G 8 u e 0 N v c H k s M X 0 m c X V v d D s s J n F 1 b 3 Q 7 U 2 V j d G l v b j E v R E F U Q V N F V C B M S U 1 Q S U 8 v V G l w b y B j Y W 1 i a W F k b y 5 7 R W 5 s Y W N l I C w y f S Z x d W 9 0 O y w m c X V v d D t T Z W N 0 a W 9 u M S 9 E Q V R B U 0 V U I E x J T V B J T y 9 U a X B v I G N h b W J p Y W R v L n t U a X B v I G R l I H B 1 Y m x p Y 2 F j a c O z b i w z f S Z x d W 9 0 O y w m c X V v d D t T Z W N 0 a W 9 u M S 9 E Q V R B U 0 V U I E x J T V B J T y 9 U a X B v I G N h b W J p Y W R v L n t E d X J h Y 2 n D s 2 4 g K H N l Z 3 V u Z G 9 z K S w 3 f S Z x d W 9 0 O y w m c X V v d D t T Z W N 0 a W 9 u M S 9 E Q V R B U 0 V U I E x J T V B J T y 9 U a X B v I G N h b W J p Y W R v L n t G Z W N o Y S w 0 f S Z x d W 9 0 O y w m c X V v d D t T Z W N 0 a W 9 u M S 9 E Q V R B U 0 V U I E x J T V B J T y 9 U a X B v I G N h b W J p Y W R v M S 5 7 R M O t Y S w 1 f S Z x d W 9 0 O y w m c X V v d D t T Z W N 0 a W 9 u M S 9 E Q V R B U 0 V U I E x J T V B J T y 9 U a X B v I G N h b W J p Y W R v L n t I b 3 J h L D Z 9 J n F 1 b 3 Q 7 L C Z x d W 9 0 O 1 N l Y 3 R p b 2 4 x L 0 R B V E F T R V Q g T E l N U E l P L 1 R p c G 8 g Y 2 F t Y m l h Z G 8 y L n t W a X N 0 b 3 M s O H 0 m c X V v d D s s J n F 1 b 3 Q 7 U 2 V j d G l v b j E v R E F U Q V N F V C B M S U 1 Q S U 8 v V G l w b y B j Y W 1 i a W F k b y 5 7 Q W x j Y W 5 j Z S w 5 f S Z x d W 9 0 O y w m c X V v d D t T Z W N 0 a W 9 u M S 9 E Q V R B U 0 V U I E x J T V B J T y 9 U a X B v I G N h b W J p Y W R v L n t N Z S B n d X N 0 Y S w x M H 0 m c X V v d D s s J n F 1 b 3 Q 7 U 2 V j d G l v b j E v R E F U Q V N F V C B M S U 1 Q S U 8 v V G l w b y B j Y W 1 i a W F k b y 5 7 V m V j Z X M g c X V l I H N l I G N v b X B h c n R p w 7 M s M T F 9 J n F 1 b 3 Q 7 L C Z x d W 9 0 O 1 N l Y 3 R p b 2 4 x L 0 R B V E F T R V Q g T E l N U E l P L 1 R p c G 8 g Y 2 F t Y m l h Z G 8 u e 0 N v b W V u d G F y a W 9 z L D E y f S Z x d W 9 0 O y w m c X V v d D t T Z W N 0 a W 9 u M S 9 E Q V R B U 0 V U I E x J T V B J T y 9 U a X B v I G N h b W J p Y W R v L n t W Z W N l c y B x d W U g c 2 U g Z 3 V h c m T D s y w x M 3 0 m c X V v d D s s J n F 1 b 3 Q 7 U 2 V j d G l v b j E v R E F U Q V N F V C B M S U 1 Q S U 8 v V G l w b y B j Y W 1 i a W F k b z I u e 1 N l Z 3 V p b W l l b n R v c y w x N H 0 m c X V v d D s s J n F 1 b 3 Q 7 U 2 V j d G l v b j E v R E F U Q V N F V C B M S U 1 Q S U 8 v V G l w b y B j Y W 1 i a W F k b z I u e 0 l u d C 4 g d G 9 0 Y W x l c y w x N X 0 m c X V v d D s s J n F 1 b 3 Q 7 U 2 V j d G l v b j E v R E F U Q V N F V C B M S U 1 Q S U 8 v V G l w b y B j Y W 1 i a W F k b z E u e 1 R h c 2 E g Z G U g S W 5 0 Z X J h Y 2 N p w 7 N u L D E 2 f S Z x d W 9 0 O y w m c X V v d D t T Z W N 0 a W 9 u M S 9 E Q V R B U 0 V U I E x J T V B J T y 9 I b 3 J h I G l u c 2 V y d G F k Y S 5 7 S G 9 y Y S 4 x L D E 3 f S Z x d W 9 0 O 1 0 s J n F 1 b 3 Q 7 U m V s Y X R p b 2 5 z a G l w S W 5 m b y Z x d W 9 0 O z p b X X 0 i I C 8 + P C 9 T d G F i b G V F b n R y a W V z P j w v S X R l b T 4 8 S X R l b T 4 8 S X R l b U x v Y 2 F 0 a W 9 u P j x J d G V t V H l w Z T 5 G b 3 J t d W x h P C 9 J d G V t V H l w Z T 4 8 S X R l b V B h d G g + U 2 V j d G l v b j E v R E F U Q V N F V C U y M E x J T V B J T y 9 P c m l n Z W 4 8 L 0 l 0 Z W 1 Q Y X R o P j w v S X R l b U x v Y 2 F 0 a W 9 u P j x T d G F i b G V F b n R y a W V z I C 8 + P C 9 J d G V t P j x J d G V t P j x J d G V t T G 9 j Y X R p b 2 4 + P E l 0 Z W 1 U e X B l P k Z v c m 1 1 b G E 8 L 0 l 0 Z W 1 U e X B l P j x J d G V t U G F 0 a D 5 T Z W N 0 a W 9 u M S 9 E Q V R B U 0 V U J T I w T E l N U E l P L 1 R p c G 8 l M j B j Y W 1 i a W F k b z w v S X R l b V B h d G g + P C 9 J d G V t T G 9 j Y X R p b 2 4 + P F N 0 Y W J s Z U V u d H J p Z X M g L z 4 8 L 0 l 0 Z W 0 + P E l 0 Z W 0 + P E l 0 Z W 1 M b 2 N h d G l v b j 4 8 S X R l b V R 5 c G U + R m 9 y b X V s Y T w v S X R l b V R 5 c G U + P E l 0 Z W 1 Q Y X R o P l N l Y 3 R p b 2 4 x L 0 R B V E F T R V Q l M j B M S U 1 Q S U 8 v U G V y c 2 9 u Y W x p e m F k Y S U y M G F n c m V n Y W R h P C 9 J d G V t U G F 0 a D 4 8 L 0 l 0 Z W 1 M b 2 N h d G l v b j 4 8 U 3 R h Y m x l R W 5 0 c m l l c y A v P j w v S X R l b T 4 8 S X R l b T 4 8 S X R l b U x v Y 2 F 0 a W 9 u P j x J d G V t V H l w Z T 5 G b 3 J t d W x h P C 9 J d G V t V H l w Z T 4 8 S X R l b V B h d G g + U 2 V j d G l v b j E v R E F U Q V N F V C U y M E x J T V B J T y 9 Q Z X J z b 2 5 h b G l 6 Y W R h J T I w Y W d y Z W d h Z G E x P C 9 J d G V t U G F 0 a D 4 8 L 0 l 0 Z W 1 M b 2 N h d G l v b j 4 8 U 3 R h Y m x l R W 5 0 c m l l c y A v P j w v S X R l b T 4 8 S X R l b T 4 8 S X R l b U x v Y 2 F 0 a W 9 u P j x J d G V t V H l w Z T 5 G b 3 J t d W x h P C 9 J d G V t V H l w Z T 4 8 S X R l b V B h d G g + U 2 V j d G l v b j E v R E F U Q V N F V C U y M E x J T V B J T y 9 U a X B v J T I w Y 2 F t Y m l h Z G 8 x P C 9 J d G V t U G F 0 a D 4 8 L 0 l 0 Z W 1 M b 2 N h d G l v b j 4 8 U 3 R h Y m x l R W 5 0 c m l l c y A v P j w v S X R l b T 4 8 S X R l b T 4 8 S X R l b U x v Y 2 F 0 a W 9 u P j x J d G V t V H l w Z T 5 G b 3 J t d W x h P C 9 J d G V t V H l w Z T 4 8 S X R l b V B h d G g + U 2 V j d G l v b j E v R E F U Q V N F V C U y M E x J T V B J T y 9 D b 2 x 1 b W 5 h c y U y M H J l b 3 J k Z W 5 h Z G F z P C 9 J d G V t U G F 0 a D 4 8 L 0 l 0 Z W 1 M b 2 N h d G l v b j 4 8 U 3 R h Y m x l R W 5 0 c m l l c y A v P j w v S X R l b T 4 8 S X R l b T 4 8 S X R l b U x v Y 2 F 0 a W 9 u P j x J d G V t V H l w Z T 5 G b 3 J t d W x h P C 9 J d G V t V H l w Z T 4 8 S X R l b V B h d G g + U 2 V j d G l v b j E v R E F U Q V N F V C U y M E x J T V B J T y 9 I b 3 J h J T I w a W 5 z Z X J 0 Y W R h P C 9 J d G V t U G F 0 a D 4 8 L 0 l 0 Z W 1 M b 2 N h d G l v b j 4 8 U 3 R h Y m x l R W 5 0 c m l l c y A v P j w v S X R l b T 4 8 S X R l b T 4 8 S X R l b U x v Y 2 F 0 a W 9 u P j x J d G V t V H l w Z T 5 G b 3 J t d W x h P C 9 J d G V t V H l w Z T 4 8 S X R l b V B h d G g + U 2 V j d G l v b j E v R E F U Q V N F V C U y M E x J T V B J T y 9 D b 2 x 1 b W 5 h c y U y M G N v b i U y M G 5 v b W J y Z S U y M G N h b W J p Y W R v P C 9 J d G V t U G F 0 a D 4 8 L 0 l 0 Z W 1 M b 2 N h d G l v b j 4 8 U 3 R h Y m x l R W 5 0 c m l l c y A v P j w v S X R l b T 4 8 S X R l b T 4 8 S X R l b U x v Y 2 F 0 a W 9 u P j x J d G V t V H l w Z T 5 G b 3 J t d W x h P C 9 J d G V t V H l w Z T 4 8 S X R l b V B h d G g + U 2 V j d G l v b j E v R E F U Q V N F V C U y M E x J T V B J T y 9 U a X B v J T I w Y 2 F t Y m l h Z G 8 y P C 9 J d G V t U G F 0 a D 4 8 L 0 l 0 Z W 1 M b 2 N h d G l v b j 4 8 U 3 R h Y m x l R W 5 0 c m l l c y A v P j w v S X R l b T 4 8 L 0 l 0 Z W 1 z P j w v T G 9 j Y W x Q Y W N r Y W d l T W V 0 Y W R h d G F G a W x l P h Y A A A B Q S w U G A A A A A A A A A A A A A A A A A A A A A A A A J g E A A A E A A A D Q j J 3 f A R X R E Y x 6 A M B P w p f r A Q A A A G T / s E P W C V p J t 6 Q 9 o t j F t 9 Y A A A A A A g A A A A A A E G Y A A A A B A A A g A A A A B g n i d w z 3 x w c p O I g i x R Y r J f t x f o j V p 1 i / J O 6 r F 5 k b N t Y A A A A A D o A A A A A C A A A g A A A A 7 q L u p N S R Y 7 j v x P / T M S C F c B m S Q b + v M y g h E y / p / Y I B J k V Q A A A A F B U P 6 p 8 0 o W h z I D K M q c L b d G Z C + P t 0 J M U 5 8 4 O E v h 6 y u N p 6 A 9 V 5 K W e q x L M / h s 1 P C S S N X J r g 9 A J e 7 B W M M J p x e Q y f z H K 1 v r z X C y 4 M 0 d Y z A S o V + Z R A A A A A l F f P h t u V l r 3 e o J 5 d Z 1 8 u 8 X I z x h G 1 3 a S 5 f g a 1 z g I Q u T x / f h k g L f U N R l s B 9 o 5 O X S / j 2 b D T g t f N a o W 0 q 2 B Q i O 8 s D w = = < / D a t a M a s h u p > 
</file>

<file path=customXml/itemProps1.xml><?xml version="1.0" encoding="utf-8"?>
<ds:datastoreItem xmlns:ds="http://schemas.openxmlformats.org/officeDocument/2006/customXml" ds:itemID="{5BC58D32-35D6-48FE-B9C5-9A5C5F7F09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DS base</vt:lpstr>
      <vt:lpstr>DATASET</vt:lpstr>
      <vt:lpstr>Rendimiento</vt:lpstr>
      <vt:lpstr>Análisis Temporal</vt:lpstr>
      <vt:lpstr>Ranking</vt:lpstr>
      <vt:lpstr>Temas Clave</vt:lpstr>
      <vt:lpstr>DASHBOARD</vt:lpstr>
      <vt:lpstr>Soporte Gráficos</vt:lpstr>
      <vt:lpstr>Brief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Santiago Bonacci</cp:lastModifiedBy>
  <dcterms:created xsi:type="dcterms:W3CDTF">2025-05-28T17:15:47Z</dcterms:created>
  <dcterms:modified xsi:type="dcterms:W3CDTF">2025-06-20T23:44:40Z</dcterms:modified>
</cp:coreProperties>
</file>