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paitoonsir\Desktop\"/>
    </mc:Choice>
  </mc:AlternateContent>
  <bookViews>
    <workbookView xWindow="120" yWindow="60" windowWidth="15480" windowHeight="9120" activeTab="1"/>
  </bookViews>
  <sheets>
    <sheet name="Latitude And Longitude" sheetId="2" r:id="rId1"/>
    <sheet name="การหาระยะทาง" sheetId="3" r:id="rId2"/>
  </sheets>
  <definedNames>
    <definedName name="RadiusEarth">'Latitude And Longitude'!$F$12</definedName>
  </definedNames>
  <calcPr calcId="152511"/>
</workbook>
</file>

<file path=xl/calcChain.xml><?xml version="1.0" encoding="utf-8"?>
<calcChain xmlns="http://schemas.openxmlformats.org/spreadsheetml/2006/main">
  <c r="N7" i="3" l="1"/>
  <c r="K8" i="3"/>
  <c r="K4" i="3"/>
  <c r="J7" i="3"/>
  <c r="J11" i="3"/>
  <c r="G4" i="3"/>
  <c r="G5" i="3"/>
  <c r="G6" i="3"/>
  <c r="M10" i="3" s="1"/>
  <c r="G7" i="3"/>
  <c r="G8" i="3"/>
  <c r="G9" i="3"/>
  <c r="G10" i="3"/>
  <c r="Q10" i="3" s="1"/>
  <c r="G11" i="3"/>
  <c r="G3" i="3"/>
  <c r="F4" i="3"/>
  <c r="K5" i="3" s="1"/>
  <c r="F5" i="3"/>
  <c r="L9" i="3" s="1"/>
  <c r="F6" i="3"/>
  <c r="M8" i="3" s="1"/>
  <c r="F7" i="3"/>
  <c r="N10" i="3" s="1"/>
  <c r="F8" i="3"/>
  <c r="O11" i="3" s="1"/>
  <c r="F9" i="3"/>
  <c r="P11" i="3" s="1"/>
  <c r="F10" i="3"/>
  <c r="F11" i="3"/>
  <c r="R11" i="3" s="1"/>
  <c r="F3" i="3"/>
  <c r="J4" i="3" s="1"/>
  <c r="D63" i="2"/>
  <c r="G72" i="2" a="1"/>
  <c r="H72" i="2" s="1"/>
  <c r="G72" i="2"/>
  <c r="D75" i="2"/>
  <c r="C75" i="2"/>
  <c r="C59" i="2"/>
  <c r="F59" i="2" s="1"/>
  <c r="F63" i="2" s="1"/>
  <c r="G63" i="2" s="1"/>
  <c r="C60" i="2"/>
  <c r="F60" i="2"/>
  <c r="D59" i="2"/>
  <c r="G59" i="2" s="1"/>
  <c r="D60" i="2"/>
  <c r="G60" i="2"/>
  <c r="C63" i="2"/>
  <c r="G71" i="2" a="1"/>
  <c r="I71" i="2"/>
  <c r="G71" i="2"/>
  <c r="H71" i="2"/>
  <c r="C55" i="2"/>
  <c r="D55" i="2"/>
  <c r="E55" i="2"/>
  <c r="G55" i="2"/>
  <c r="H55" i="2"/>
  <c r="I55" i="2"/>
  <c r="I54" i="2"/>
  <c r="H54" i="2"/>
  <c r="G54" i="2"/>
  <c r="E54" i="2"/>
  <c r="D54" i="2"/>
  <c r="C54" i="2"/>
  <c r="C4" i="2"/>
  <c r="I72" i="2"/>
  <c r="L5" i="3" l="1"/>
  <c r="L8" i="3"/>
  <c r="M11" i="3"/>
  <c r="M7" i="3"/>
  <c r="N9" i="3"/>
  <c r="O10" i="3"/>
  <c r="P10" i="3"/>
  <c r="J10" i="3"/>
  <c r="J6" i="3"/>
  <c r="K11" i="3"/>
  <c r="K7" i="3"/>
  <c r="L11" i="3"/>
  <c r="L7" i="3"/>
  <c r="N8" i="3"/>
  <c r="O9" i="3"/>
  <c r="J9" i="3"/>
  <c r="J5" i="3"/>
  <c r="K10" i="3"/>
  <c r="K6" i="3"/>
  <c r="L10" i="3"/>
  <c r="L6" i="3"/>
  <c r="M9" i="3"/>
  <c r="N11" i="3"/>
  <c r="O8" i="3"/>
  <c r="P9" i="3"/>
  <c r="Q11" i="3"/>
  <c r="J3" i="3"/>
  <c r="J8" i="3"/>
  <c r="K9" i="3"/>
  <c r="M6" i="3"/>
</calcChain>
</file>

<file path=xl/sharedStrings.xml><?xml version="1.0" encoding="utf-8"?>
<sst xmlns="http://schemas.openxmlformats.org/spreadsheetml/2006/main" count="116" uniqueCount="82">
  <si>
    <t>Deg</t>
  </si>
  <si>
    <t>Min</t>
  </si>
  <si>
    <t>Sec</t>
  </si>
  <si>
    <t>Degrees</t>
  </si>
  <si>
    <t>Minutes</t>
  </si>
  <si>
    <t>Seconds</t>
  </si>
  <si>
    <t>Decimal Degrees</t>
  </si>
  <si>
    <t>Using Time Format Degress, Minutes, and Seconds</t>
  </si>
  <si>
    <t>Location1</t>
  </si>
  <si>
    <t>Location2</t>
  </si>
  <si>
    <t>Latitude</t>
  </si>
  <si>
    <t>Longitude</t>
  </si>
  <si>
    <t>Distance</t>
  </si>
  <si>
    <t>Miles</t>
  </si>
  <si>
    <t>Kilometers</t>
  </si>
  <si>
    <t>Raduis Of Earth (mean)</t>
  </si>
  <si>
    <t>Input fields are in green.</t>
  </si>
  <si>
    <t>Calculated fields are in red.</t>
  </si>
  <si>
    <t>Radians</t>
  </si>
  <si>
    <t>Using Decimal Degrees</t>
  </si>
  <si>
    <t>calculating the distance between two locations.</t>
  </si>
  <si>
    <t>Deg:Min:Sec</t>
  </si>
  <si>
    <t>Miles (statute)</t>
  </si>
  <si>
    <t>This section illustrates converting between decimal degrees and degrees, minutes, and seconds, and</t>
  </si>
  <si>
    <t>Conversion with array formula</t>
  </si>
  <si>
    <t>=(Degrees/180)*PI</t>
  </si>
  <si>
    <t>Latitude, Longitude, And Great Circle Distances</t>
  </si>
  <si>
    <t>This section illustrates converting deg:min:sec values to degrees, minutes and seconds, and to decimal degrees</t>
  </si>
  <si>
    <t>and calculating the distance between two locations. Distance is also calculated from Radians.</t>
  </si>
  <si>
    <t>chip@cpearson.com</t>
  </si>
  <si>
    <t>By Chip Pearson</t>
  </si>
  <si>
    <t>The functions in this worksheet use the RADIANS function, which is part of the Analysis Tool Pak, so the Analysis Tool Pak add-in must</t>
  </si>
  <si>
    <t>be loaded (Tools menu, Add-Ins item).</t>
  </si>
  <si>
    <t>angle by the radius of the Earth. The interior spherical angle is calculated with the following equation (known as the Haversine Formula).</t>
  </si>
  <si>
    <t xml:space="preserve">This worksheet contains formulas for working with Latitude and Longitude values in Excel. It also illustrates formulas for </t>
  </si>
  <si>
    <t>calculating the Great Circle Distance between two points on Earth.</t>
  </si>
  <si>
    <t>Great Circle Distances</t>
  </si>
  <si>
    <t>A Great Circle Distance is the shortest distance between two points on a sphere. All lines of Longitude are Great Circles.</t>
  </si>
  <si>
    <t>The only latitudinal Great Circle is the Equator.</t>
  </si>
  <si>
    <t>A Great Circle Distance is calculated by finding the interior spherical angle between the two points and then multiplying that</t>
  </si>
  <si>
    <t>loaded (Tools  Menu, then Add-Ins item). This add-in is not required with Excel 2007 and later.</t>
  </si>
  <si>
    <t>Excel's trigonometric functions (SIN, COS, etc) work with Radians rather than Degrees, so the Latitude and Longitude values must be converted to RADIANS.</t>
  </si>
  <si>
    <t>These functions use the RADIANS function to carry out the conversion. This function is part of the Analysis Tool Pak, so this add-in must be</t>
  </si>
  <si>
    <t>Where</t>
  </si>
  <si>
    <t>Ds</t>
  </si>
  <si>
    <t>Df</t>
  </si>
  <si>
    <t>Latitude1 - Latitude2</t>
  </si>
  <si>
    <t>Latitude1</t>
  </si>
  <si>
    <t>Latitude2</t>
  </si>
  <si>
    <t>Dl</t>
  </si>
  <si>
    <t>Longitude1 - Longitude2</t>
  </si>
  <si>
    <t>Interior Spherical Angle</t>
  </si>
  <si>
    <r>
      <t>f</t>
    </r>
    <r>
      <rPr>
        <vertAlign val="subscript"/>
        <sz val="12"/>
        <color indexed="12"/>
        <rFont val="Arial"/>
        <family val="2"/>
      </rPr>
      <t>s</t>
    </r>
  </si>
  <si>
    <r>
      <t>f</t>
    </r>
    <r>
      <rPr>
        <vertAlign val="subscript"/>
        <sz val="12"/>
        <color indexed="12"/>
        <rFont val="Arial"/>
        <family val="2"/>
      </rPr>
      <t>f</t>
    </r>
  </si>
  <si>
    <t>This angle multiplied by the radius of the Earth yields the Great Circle Distance between to locations.</t>
  </si>
  <si>
    <t>In these cells, enter the values as time, deg:min:ss</t>
  </si>
  <si>
    <t>Dec Degrees</t>
  </si>
  <si>
    <t>ละติจูด</t>
  </si>
  <si>
    <t>จุดที่ 2</t>
  </si>
  <si>
    <t>จุดที่ 3</t>
  </si>
  <si>
    <t>จุดที่ 4</t>
  </si>
  <si>
    <t>จุดที่ 5</t>
  </si>
  <si>
    <t>จุดที่ 6</t>
  </si>
  <si>
    <t>จุดที่ 7</t>
  </si>
  <si>
    <t>จุดที่ 8</t>
  </si>
  <si>
    <t>จุดที่ 9</t>
  </si>
  <si>
    <t>จุดที่ 1</t>
  </si>
  <si>
    <t>ลองจิจูด</t>
  </si>
  <si>
    <t>หมู่บ้านถวาย</t>
  </si>
  <si>
    <t>โรงแรมอิมพีเรียลเชียงใหม่รีสอร์ท</t>
  </si>
  <si>
    <t>โรงแรมโนโวเทลเชียงใหม่</t>
  </si>
  <si>
    <t>โรงแรมอมารีรินคำเชียงใหม่</t>
  </si>
  <si>
    <t>โรงแรมเซ็นทรัลดวงตะวัน</t>
  </si>
  <si>
    <t>โรงแรมดิอิมพีเรียลแม่ปิง</t>
  </si>
  <si>
    <t>โรงแรมรอยัลปรินเซสเชียงใหม่</t>
  </si>
  <si>
    <t>โรงแรมเลอเมอริเดียนเชียงใหม่</t>
  </si>
  <si>
    <t>โรงแรมเจดีย์เชียงใหม่</t>
  </si>
  <si>
    <t>หมายเลข</t>
  </si>
  <si>
    <t>สถานที่</t>
  </si>
  <si>
    <t>ทศนิยม</t>
  </si>
  <si>
    <t>เรเดียน</t>
  </si>
  <si>
    <t>ระยะทาง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</si>
</sst>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96" formatCode="0.0000"/>
    <numFmt numFmtId="197" formatCode="0.000"/>
    <numFmt numFmtId="199" formatCode="dd\-mmm\-yyyy"/>
    <numFmt numFmtId="200" formatCode="[hh]\º\ mm\'\ ss\&quot;"/>
  </numFmts>
  <fonts count="14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57"/>
      <name val="Arial"/>
      <family val="2"/>
    </font>
    <font>
      <sz val="10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sz val="12"/>
      <color indexed="12"/>
      <name val="Symbol"/>
      <family val="1"/>
      <charset val="2"/>
    </font>
    <font>
      <vertAlign val="subscript"/>
      <sz val="12"/>
      <color indexed="12"/>
      <name val="Arial"/>
      <family val="2"/>
    </font>
    <font>
      <sz val="10"/>
      <name val="Arial"/>
      <family val="2"/>
    </font>
    <font>
      <sz val="16"/>
      <color theme="1"/>
      <name val="Angsana New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NumberFormat="1"/>
    <xf numFmtId="0" fontId="0" fillId="0" borderId="0" xfId="0" quotePrefix="1"/>
    <xf numFmtId="0" fontId="2" fillId="0" borderId="0" xfId="1" applyAlignment="1" applyProtection="1"/>
    <xf numFmtId="14" fontId="0" fillId="0" borderId="0" xfId="0" applyNumberFormat="1"/>
    <xf numFmtId="46" fontId="3" fillId="0" borderId="0" xfId="0" applyNumberFormat="1" applyFont="1"/>
    <xf numFmtId="0" fontId="4" fillId="0" borderId="0" xfId="0" applyNumberFormat="1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97" fontId="4" fillId="0" borderId="0" xfId="0" applyNumberFormat="1" applyFont="1" applyAlignment="1">
      <alignment horizontal="center"/>
    </xf>
    <xf numFmtId="0" fontId="8" fillId="0" borderId="0" xfId="0" applyFont="1"/>
    <xf numFmtId="14" fontId="8" fillId="0" borderId="0" xfId="0" applyNumberFormat="1" applyFont="1"/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97" fontId="4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6" fontId="8" fillId="0" borderId="0" xfId="0" applyNumberFormat="1" applyFont="1" applyAlignment="1">
      <alignment horizontal="center"/>
    </xf>
    <xf numFmtId="0" fontId="8" fillId="0" borderId="0" xfId="0" quotePrefix="1" applyFont="1" applyAlignment="1">
      <alignment horizontal="left"/>
    </xf>
    <xf numFmtId="46" fontId="8" fillId="0" borderId="0" xfId="0" applyNumberFormat="1" applyFont="1"/>
    <xf numFmtId="199" fontId="8" fillId="0" borderId="0" xfId="0" applyNumberFormat="1" applyFont="1" applyAlignment="1">
      <alignment horizontal="left"/>
    </xf>
    <xf numFmtId="0" fontId="8" fillId="0" borderId="1" xfId="0" applyFont="1" applyBorder="1"/>
    <xf numFmtId="2" fontId="8" fillId="0" borderId="1" xfId="0" applyNumberFormat="1" applyFont="1" applyBorder="1"/>
    <xf numFmtId="0" fontId="0" fillId="0" borderId="0" xfId="0" quotePrefix="1" applyAlignment="1"/>
    <xf numFmtId="0" fontId="8" fillId="0" borderId="0" xfId="0" applyNumberFormat="1" applyFont="1"/>
    <xf numFmtId="0" fontId="9" fillId="0" borderId="0" xfId="0" applyFont="1"/>
    <xf numFmtId="200" fontId="3" fillId="0" borderId="1" xfId="0" applyNumberFormat="1" applyFont="1" applyBorder="1" applyAlignment="1">
      <alignment horizontal="center"/>
    </xf>
    <xf numFmtId="196" fontId="7" fillId="0" borderId="1" xfId="0" applyNumberFormat="1" applyFont="1" applyBorder="1" applyAlignment="1">
      <alignment horizontal="center"/>
    </xf>
    <xf numFmtId="196" fontId="0" fillId="0" borderId="0" xfId="0" applyNumberFormat="1"/>
    <xf numFmtId="0" fontId="4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4" fontId="12" fillId="0" borderId="0" xfId="0" applyNumberFormat="1" applyFont="1" applyFill="1" applyBorder="1" applyAlignment="1">
      <alignment horizontal="left" vertical="center"/>
    </xf>
    <xf numFmtId="4" fontId="12" fillId="0" borderId="0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96" fontId="0" fillId="4" borderId="1" xfId="0" applyNumberForma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9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2" fontId="13" fillId="2" borderId="1" xfId="0" applyNumberFormat="1" applyFont="1" applyFill="1" applyBorder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48</xdr:row>
      <xdr:rowOff>152400</xdr:rowOff>
    </xdr:from>
    <xdr:to>
      <xdr:col>5</xdr:col>
      <xdr:colOff>304800</xdr:colOff>
      <xdr:row>62</xdr:row>
      <xdr:rowOff>114300</xdr:rowOff>
    </xdr:to>
    <xdr:cxnSp macro="">
      <xdr:nvCxnSpPr>
        <xdr:cNvPr id="1389" name="AutoShape 3"/>
        <xdr:cNvCxnSpPr>
          <a:cxnSpLocks noChangeShapeType="1"/>
        </xdr:cNvCxnSpPr>
      </xdr:nvCxnSpPr>
      <xdr:spPr bwMode="auto">
        <a:xfrm rot="5400000">
          <a:off x="3476625" y="8963025"/>
          <a:ext cx="2228850" cy="1219200"/>
        </a:xfrm>
        <a:prstGeom prst="bentConnector3">
          <a:avLst>
            <a:gd name="adj1" fmla="val 5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1152525</xdr:colOff>
      <xdr:row>62</xdr:row>
      <xdr:rowOff>114300</xdr:rowOff>
    </xdr:from>
    <xdr:to>
      <xdr:col>4</xdr:col>
      <xdr:colOff>285750</xdr:colOff>
      <xdr:row>62</xdr:row>
      <xdr:rowOff>114300</xdr:rowOff>
    </xdr:to>
    <xdr:cxnSp macro="">
      <xdr:nvCxnSpPr>
        <xdr:cNvPr id="1390" name="AutoShape 4"/>
        <xdr:cNvCxnSpPr>
          <a:cxnSpLocks noChangeShapeType="1"/>
        </xdr:cNvCxnSpPr>
      </xdr:nvCxnSpPr>
      <xdr:spPr bwMode="auto">
        <a:xfrm flipH="1">
          <a:off x="3686175" y="10687050"/>
          <a:ext cx="295275" cy="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66675</xdr:colOff>
      <xdr:row>48</xdr:row>
      <xdr:rowOff>0</xdr:rowOff>
    </xdr:from>
    <xdr:to>
      <xdr:col>5</xdr:col>
      <xdr:colOff>304800</xdr:colOff>
      <xdr:row>50</xdr:row>
      <xdr:rowOff>0</xdr:rowOff>
    </xdr:to>
    <xdr:sp macro="" textlink="">
      <xdr:nvSpPr>
        <xdr:cNvPr id="1391" name="AutoShape 5"/>
        <xdr:cNvSpPr>
          <a:spLocks/>
        </xdr:cNvSpPr>
      </xdr:nvSpPr>
      <xdr:spPr bwMode="auto">
        <a:xfrm>
          <a:off x="4962525" y="8305800"/>
          <a:ext cx="238125" cy="323850"/>
        </a:xfrm>
        <a:prstGeom prst="rightBrace">
          <a:avLst>
            <a:gd name="adj1" fmla="val 11333"/>
            <a:gd name="adj2" fmla="val 50000"/>
          </a:avLst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38100</xdr:colOff>
      <xdr:row>69</xdr:row>
      <xdr:rowOff>152400</xdr:rowOff>
    </xdr:from>
    <xdr:to>
      <xdr:col>5</xdr:col>
      <xdr:colOff>219075</xdr:colOff>
      <xdr:row>72</xdr:row>
      <xdr:rowOff>9525</xdr:rowOff>
    </xdr:to>
    <xdr:sp macro="" textlink="">
      <xdr:nvSpPr>
        <xdr:cNvPr id="1392" name="AutoShape 6"/>
        <xdr:cNvSpPr>
          <a:spLocks/>
        </xdr:cNvSpPr>
      </xdr:nvSpPr>
      <xdr:spPr bwMode="auto">
        <a:xfrm>
          <a:off x="4933950" y="11887200"/>
          <a:ext cx="180975" cy="342900"/>
        </a:xfrm>
        <a:prstGeom prst="rightBrace">
          <a:avLst>
            <a:gd name="adj1" fmla="val 15789"/>
            <a:gd name="adj2" fmla="val 50000"/>
          </a:avLst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71</xdr:row>
      <xdr:rowOff>0</xdr:rowOff>
    </xdr:from>
    <xdr:to>
      <xdr:col>5</xdr:col>
      <xdr:colOff>219075</xdr:colOff>
      <xdr:row>74</xdr:row>
      <xdr:rowOff>66675</xdr:rowOff>
    </xdr:to>
    <xdr:cxnSp macro="">
      <xdr:nvCxnSpPr>
        <xdr:cNvPr id="1393" name="AutoShape 7"/>
        <xdr:cNvCxnSpPr>
          <a:cxnSpLocks noChangeShapeType="1"/>
          <a:stCxn id="1392" idx="1"/>
        </xdr:cNvCxnSpPr>
      </xdr:nvCxnSpPr>
      <xdr:spPr bwMode="auto">
        <a:xfrm flipH="1">
          <a:off x="3724275" y="12058650"/>
          <a:ext cx="1390650" cy="552450"/>
        </a:xfrm>
        <a:prstGeom prst="bentConnector3">
          <a:avLst>
            <a:gd name="adj1" fmla="val -27060"/>
          </a:avLst>
        </a:prstGeom>
        <a:noFill/>
        <a:ln w="9525">
          <a:solidFill>
            <a:srgbClr val="FF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581025</xdr:colOff>
      <xdr:row>58</xdr:row>
      <xdr:rowOff>0</xdr:rowOff>
    </xdr:from>
    <xdr:to>
      <xdr:col>7</xdr:col>
      <xdr:colOff>161925</xdr:colOff>
      <xdr:row>60</xdr:row>
      <xdr:rowOff>19050</xdr:rowOff>
    </xdr:to>
    <xdr:sp macro="" textlink="">
      <xdr:nvSpPr>
        <xdr:cNvPr id="1394" name="AutoShape 8"/>
        <xdr:cNvSpPr>
          <a:spLocks/>
        </xdr:cNvSpPr>
      </xdr:nvSpPr>
      <xdr:spPr bwMode="auto">
        <a:xfrm>
          <a:off x="6115050" y="9925050"/>
          <a:ext cx="200025" cy="342900"/>
        </a:xfrm>
        <a:prstGeom prst="rightBrace">
          <a:avLst>
            <a:gd name="adj1" fmla="val 14286"/>
            <a:gd name="adj2" fmla="val 50000"/>
          </a:avLst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161925</xdr:colOff>
      <xdr:row>59</xdr:row>
      <xdr:rowOff>9525</xdr:rowOff>
    </xdr:from>
    <xdr:to>
      <xdr:col>7</xdr:col>
      <xdr:colOff>333375</xdr:colOff>
      <xdr:row>62</xdr:row>
      <xdr:rowOff>95250</xdr:rowOff>
    </xdr:to>
    <xdr:cxnSp macro="">
      <xdr:nvCxnSpPr>
        <xdr:cNvPr id="1395" name="AutoShape 11"/>
        <xdr:cNvCxnSpPr>
          <a:cxnSpLocks noChangeShapeType="1"/>
          <a:stCxn id="1394" idx="1"/>
        </xdr:cNvCxnSpPr>
      </xdr:nvCxnSpPr>
      <xdr:spPr bwMode="auto">
        <a:xfrm>
          <a:off x="6315075" y="10096500"/>
          <a:ext cx="171450" cy="571500"/>
        </a:xfrm>
        <a:prstGeom prst="bentConnector2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62</xdr:row>
      <xdr:rowOff>95250</xdr:rowOff>
    </xdr:from>
    <xdr:to>
      <xdr:col>7</xdr:col>
      <xdr:colOff>333375</xdr:colOff>
      <xdr:row>62</xdr:row>
      <xdr:rowOff>95250</xdr:rowOff>
    </xdr:to>
    <xdr:sp macro="" textlink="">
      <xdr:nvSpPr>
        <xdr:cNvPr id="1396" name="Line 12"/>
        <xdr:cNvSpPr>
          <a:spLocks noChangeShapeType="1"/>
        </xdr:cNvSpPr>
      </xdr:nvSpPr>
      <xdr:spPr bwMode="auto">
        <a:xfrm flipH="1">
          <a:off x="6162675" y="10668000"/>
          <a:ext cx="3238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828675</xdr:colOff>
      <xdr:row>26</xdr:row>
      <xdr:rowOff>47625</xdr:rowOff>
    </xdr:from>
    <xdr:to>
      <xdr:col>7</xdr:col>
      <xdr:colOff>19050</xdr:colOff>
      <xdr:row>30</xdr:row>
      <xdr:rowOff>104775</xdr:rowOff>
    </xdr:to>
    <xdr:pic>
      <xdr:nvPicPr>
        <xdr:cNvPr id="1397" name="Picture 13" descr="{\color{white}\frac{\bigg|}{|}}\Delta\widehat{\sigma}&#10;=2\arcsin\left(\sqrt{\sin^2\left(\frac{\Delta\phi}{2}\right)+\cos{\phi_s}\cos{\phi_f}\sin^2\left(\frac{\Delta\lambda}{2}\right)}\right).\;\!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48175"/>
          <a:ext cx="47339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10948</xdr:colOff>
      <xdr:row>11</xdr:row>
      <xdr:rowOff>10947</xdr:rowOff>
    </xdr:from>
    <xdr:to>
      <xdr:col>18</xdr:col>
      <xdr:colOff>88850</xdr:colOff>
      <xdr:row>21</xdr:row>
      <xdr:rowOff>54741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96"/>
        <a:stretch/>
      </xdr:blipFill>
      <xdr:spPr>
        <a:xfrm>
          <a:off x="5715000" y="2178706"/>
          <a:ext cx="4709022" cy="2605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503621</xdr:colOff>
      <xdr:row>16</xdr:row>
      <xdr:rowOff>111258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431" y="2758966"/>
          <a:ext cx="4707759" cy="800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hip@cpear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O75"/>
  <sheetViews>
    <sheetView showGridLines="0" topLeftCell="A19" workbookViewId="0">
      <selection activeCell="F21" sqref="F21"/>
    </sheetView>
  </sheetViews>
  <sheetFormatPr defaultRowHeight="12.75" x14ac:dyDescent="0.2"/>
  <cols>
    <col min="2" max="2" width="15.42578125" customWidth="1"/>
    <col min="3" max="3" width="13.42578125" customWidth="1"/>
    <col min="4" max="4" width="17.42578125" customWidth="1"/>
    <col min="5" max="5" width="18" customWidth="1"/>
    <col min="6" max="6" width="9.5703125" bestFit="1" customWidth="1"/>
    <col min="7" max="9" width="9.28515625" bestFit="1" customWidth="1"/>
    <col min="11" max="11" width="10.140625" bestFit="1" customWidth="1"/>
  </cols>
  <sheetData>
    <row r="2" spans="2:8" ht="18" x14ac:dyDescent="0.25">
      <c r="B2" s="9" t="s">
        <v>26</v>
      </c>
    </row>
    <row r="3" spans="2:8" ht="18" x14ac:dyDescent="0.25">
      <c r="B3" s="9" t="s">
        <v>30</v>
      </c>
    </row>
    <row r="4" spans="2:8" x14ac:dyDescent="0.2">
      <c r="C4" s="3" t="str">
        <f>HYPERLINK("http://www.cpearson.com/Excel/latlong.htm","www.cpearson.com/Excel/LatLong.aspx")</f>
        <v>www.cpearson.com/Excel/LatLong.aspx</v>
      </c>
    </row>
    <row r="5" spans="2:8" x14ac:dyDescent="0.2">
      <c r="C5" s="3" t="s">
        <v>29</v>
      </c>
    </row>
    <row r="6" spans="2:8" x14ac:dyDescent="0.2">
      <c r="C6" s="22">
        <v>39830</v>
      </c>
    </row>
    <row r="7" spans="2:8" x14ac:dyDescent="0.2">
      <c r="B7" s="4"/>
    </row>
    <row r="8" spans="2:8" x14ac:dyDescent="0.2">
      <c r="B8" s="14" t="s">
        <v>34</v>
      </c>
    </row>
    <row r="9" spans="2:8" x14ac:dyDescent="0.2">
      <c r="B9" s="14" t="s">
        <v>35</v>
      </c>
    </row>
    <row r="11" spans="2:8" x14ac:dyDescent="0.2">
      <c r="C11" s="13" t="s">
        <v>15</v>
      </c>
      <c r="E11" s="23" t="s">
        <v>13</v>
      </c>
      <c r="F11" s="24">
        <v>3958.8180000000002</v>
      </c>
    </row>
    <row r="12" spans="2:8" x14ac:dyDescent="0.2">
      <c r="E12" s="23" t="s">
        <v>14</v>
      </c>
      <c r="F12" s="24">
        <v>6371.1</v>
      </c>
      <c r="H12" s="2"/>
    </row>
    <row r="13" spans="2:8" x14ac:dyDescent="0.2">
      <c r="E13" s="8"/>
    </row>
    <row r="14" spans="2:8" x14ac:dyDescent="0.2">
      <c r="B14" s="13"/>
      <c r="E14" s="8"/>
    </row>
    <row r="15" spans="2:8" x14ac:dyDescent="0.2">
      <c r="B15" s="5" t="s">
        <v>16</v>
      </c>
      <c r="E15" s="8"/>
    </row>
    <row r="16" spans="2:8" x14ac:dyDescent="0.2">
      <c r="B16" s="6" t="s">
        <v>17</v>
      </c>
      <c r="E16" s="8"/>
    </row>
    <row r="17" spans="2:5" x14ac:dyDescent="0.2">
      <c r="B17" s="6"/>
      <c r="E17" s="8"/>
    </row>
    <row r="18" spans="2:5" ht="15" x14ac:dyDescent="0.2">
      <c r="B18" s="10" t="s">
        <v>36</v>
      </c>
      <c r="E18" s="8"/>
    </row>
    <row r="19" spans="2:5" x14ac:dyDescent="0.2">
      <c r="B19" s="26" t="s">
        <v>37</v>
      </c>
      <c r="E19" s="8"/>
    </row>
    <row r="20" spans="2:5" x14ac:dyDescent="0.2">
      <c r="B20" s="26" t="s">
        <v>38</v>
      </c>
      <c r="E20" s="8"/>
    </row>
    <row r="21" spans="2:5" ht="15" x14ac:dyDescent="0.2">
      <c r="B21" s="10"/>
      <c r="E21" s="8"/>
    </row>
    <row r="22" spans="2:5" x14ac:dyDescent="0.2">
      <c r="B22" s="26" t="s">
        <v>31</v>
      </c>
      <c r="E22" s="8"/>
    </row>
    <row r="23" spans="2:5" x14ac:dyDescent="0.2">
      <c r="B23" s="26" t="s">
        <v>32</v>
      </c>
      <c r="E23" s="8"/>
    </row>
    <row r="24" spans="2:5" x14ac:dyDescent="0.2">
      <c r="B24" s="26"/>
      <c r="E24" s="8"/>
    </row>
    <row r="25" spans="2:5" x14ac:dyDescent="0.2">
      <c r="B25" s="26" t="s">
        <v>39</v>
      </c>
      <c r="E25" s="8"/>
    </row>
    <row r="26" spans="2:5" x14ac:dyDescent="0.2">
      <c r="B26" s="26" t="s">
        <v>33</v>
      </c>
      <c r="E26" s="8"/>
    </row>
    <row r="27" spans="2:5" x14ac:dyDescent="0.2">
      <c r="B27" s="26"/>
      <c r="E27" s="8"/>
    </row>
    <row r="28" spans="2:5" x14ac:dyDescent="0.2">
      <c r="B28" s="26"/>
      <c r="E28" s="8"/>
    </row>
    <row r="29" spans="2:5" x14ac:dyDescent="0.2">
      <c r="B29" s="26"/>
      <c r="E29" s="8"/>
    </row>
    <row r="30" spans="2:5" x14ac:dyDescent="0.2">
      <c r="B30" s="26"/>
      <c r="E30" s="8"/>
    </row>
    <row r="32" spans="2:5" ht="15.75" x14ac:dyDescent="0.25">
      <c r="B32" s="13" t="s">
        <v>43</v>
      </c>
      <c r="C32" s="27" t="s">
        <v>44</v>
      </c>
      <c r="D32" s="13" t="s">
        <v>51</v>
      </c>
    </row>
    <row r="33" spans="2:5" ht="15.75" x14ac:dyDescent="0.25">
      <c r="B33" s="13"/>
      <c r="C33" s="27" t="s">
        <v>45</v>
      </c>
      <c r="D33" s="13" t="s">
        <v>46</v>
      </c>
    </row>
    <row r="34" spans="2:5" ht="19.5" x14ac:dyDescent="0.35">
      <c r="B34" s="13"/>
      <c r="C34" s="27" t="s">
        <v>52</v>
      </c>
      <c r="D34" s="13" t="s">
        <v>47</v>
      </c>
    </row>
    <row r="35" spans="2:5" ht="19.5" x14ac:dyDescent="0.35">
      <c r="B35" s="13"/>
      <c r="C35" s="27" t="s">
        <v>53</v>
      </c>
      <c r="D35" s="13" t="s">
        <v>48</v>
      </c>
    </row>
    <row r="36" spans="2:5" ht="15.75" x14ac:dyDescent="0.25">
      <c r="B36" s="13"/>
      <c r="C36" s="27" t="s">
        <v>49</v>
      </c>
      <c r="D36" s="13" t="s">
        <v>50</v>
      </c>
    </row>
    <row r="37" spans="2:5" x14ac:dyDescent="0.2">
      <c r="B37" s="13"/>
      <c r="C37" s="13"/>
      <c r="D37" s="13"/>
    </row>
    <row r="38" spans="2:5" x14ac:dyDescent="0.2">
      <c r="B38" s="13" t="s">
        <v>54</v>
      </c>
      <c r="C38" s="13"/>
      <c r="D38" s="13"/>
    </row>
    <row r="40" spans="2:5" x14ac:dyDescent="0.2">
      <c r="B40" s="13" t="s">
        <v>41</v>
      </c>
    </row>
    <row r="41" spans="2:5" x14ac:dyDescent="0.2">
      <c r="B41" s="13" t="s">
        <v>42</v>
      </c>
    </row>
    <row r="42" spans="2:5" x14ac:dyDescent="0.2">
      <c r="B42" s="13" t="s">
        <v>40</v>
      </c>
    </row>
    <row r="44" spans="2:5" ht="15" x14ac:dyDescent="0.2">
      <c r="B44" s="10" t="s">
        <v>7</v>
      </c>
    </row>
    <row r="45" spans="2:5" ht="15" x14ac:dyDescent="0.2">
      <c r="B45" s="10"/>
    </row>
    <row r="46" spans="2:5" ht="12.75" customHeight="1" x14ac:dyDescent="0.2">
      <c r="B46" s="10"/>
      <c r="C46" s="13" t="s">
        <v>27</v>
      </c>
    </row>
    <row r="47" spans="2:5" ht="12.75" customHeight="1" x14ac:dyDescent="0.2">
      <c r="B47" s="10"/>
      <c r="C47" s="13" t="s">
        <v>28</v>
      </c>
    </row>
    <row r="48" spans="2:5" x14ac:dyDescent="0.2">
      <c r="D48" s="18" t="s">
        <v>10</v>
      </c>
      <c r="E48" s="18" t="s">
        <v>11</v>
      </c>
    </row>
    <row r="49" spans="2:15" x14ac:dyDescent="0.2">
      <c r="B49" s="13" t="s">
        <v>8</v>
      </c>
      <c r="C49" s="21" t="s">
        <v>21</v>
      </c>
      <c r="D49" s="28">
        <v>0.77821736111111106</v>
      </c>
      <c r="E49" s="28">
        <v>4.1228895833333334</v>
      </c>
      <c r="G49" s="13" t="s">
        <v>55</v>
      </c>
      <c r="K49" s="1"/>
    </row>
    <row r="50" spans="2:15" x14ac:dyDescent="0.2">
      <c r="B50" s="13" t="s">
        <v>9</v>
      </c>
      <c r="C50" s="21" t="s">
        <v>21</v>
      </c>
      <c r="D50" s="28">
        <v>0.78601979166666658</v>
      </c>
      <c r="E50" s="28">
        <v>4.1238696759259259</v>
      </c>
    </row>
    <row r="51" spans="2:15" x14ac:dyDescent="0.2">
      <c r="D51" s="5"/>
      <c r="E51" s="5"/>
      <c r="M51" s="7"/>
      <c r="N51" s="7"/>
      <c r="O51" s="7"/>
    </row>
    <row r="52" spans="2:15" x14ac:dyDescent="0.2">
      <c r="D52" s="19" t="s">
        <v>10</v>
      </c>
      <c r="E52" s="5"/>
      <c r="H52" s="18" t="s">
        <v>11</v>
      </c>
      <c r="M52" s="7"/>
      <c r="N52" s="7"/>
      <c r="O52" s="7"/>
    </row>
    <row r="53" spans="2:15" x14ac:dyDescent="0.2">
      <c r="C53" s="18" t="s">
        <v>0</v>
      </c>
      <c r="D53" s="18" t="s">
        <v>1</v>
      </c>
      <c r="E53" s="18" t="s">
        <v>2</v>
      </c>
      <c r="F53" s="11"/>
      <c r="G53" s="18" t="s">
        <v>0</v>
      </c>
      <c r="H53" s="18" t="s">
        <v>1</v>
      </c>
      <c r="I53" s="18" t="s">
        <v>2</v>
      </c>
    </row>
    <row r="54" spans="2:15" x14ac:dyDescent="0.2">
      <c r="B54" s="13" t="s">
        <v>8</v>
      </c>
      <c r="C54" s="15">
        <f>INT(D49*24)</f>
        <v>18</v>
      </c>
      <c r="D54" s="15">
        <f>MINUTE(D49)</f>
        <v>40</v>
      </c>
      <c r="E54" s="15">
        <f>SECOND(D49)</f>
        <v>38</v>
      </c>
      <c r="F54" s="11"/>
      <c r="G54" s="16">
        <f>INT(E49*24)</f>
        <v>98</v>
      </c>
      <c r="H54" s="16">
        <f>MINUTE(E49)</f>
        <v>56</v>
      </c>
      <c r="I54" s="16">
        <f>SECOND(E49)</f>
        <v>58</v>
      </c>
    </row>
    <row r="55" spans="2:15" x14ac:dyDescent="0.2">
      <c r="B55" s="13" t="s">
        <v>9</v>
      </c>
      <c r="C55" s="15">
        <f>INT(D50*24)</f>
        <v>18</v>
      </c>
      <c r="D55" s="15">
        <f>MINUTE(D50)</f>
        <v>51</v>
      </c>
      <c r="E55" s="15">
        <f>SECOND(D50)</f>
        <v>52</v>
      </c>
      <c r="F55" s="11"/>
      <c r="G55" s="16">
        <f>INT(E50*24)</f>
        <v>98</v>
      </c>
      <c r="H55" s="16">
        <f>MINUTE(E50)</f>
        <v>58</v>
      </c>
      <c r="I55" s="16">
        <f>SECOND(E50)</f>
        <v>22</v>
      </c>
    </row>
    <row r="57" spans="2:15" x14ac:dyDescent="0.2">
      <c r="I57" s="13"/>
    </row>
    <row r="58" spans="2:15" x14ac:dyDescent="0.2">
      <c r="B58" s="13" t="s">
        <v>6</v>
      </c>
      <c r="C58" s="19" t="s">
        <v>10</v>
      </c>
      <c r="D58" s="19" t="s">
        <v>11</v>
      </c>
      <c r="E58" s="11"/>
      <c r="F58" s="18" t="s">
        <v>18</v>
      </c>
      <c r="G58" s="20" t="s">
        <v>25</v>
      </c>
      <c r="I58" s="11"/>
      <c r="J58" s="11"/>
    </row>
    <row r="59" spans="2:15" x14ac:dyDescent="0.2">
      <c r="B59" s="13" t="s">
        <v>8</v>
      </c>
      <c r="C59" s="15">
        <f>D49*24</f>
        <v>18.677216666666666</v>
      </c>
      <c r="D59" s="15">
        <f>E49*24</f>
        <v>98.94935000000001</v>
      </c>
      <c r="E59" s="11"/>
      <c r="F59" s="16">
        <f>(C59/180)*PI()</f>
        <v>0.32597892594169353</v>
      </c>
      <c r="G59" s="16">
        <f>(D59/180)*PI()</f>
        <v>1.7269919502082514</v>
      </c>
      <c r="I59" s="12"/>
      <c r="J59" s="12"/>
    </row>
    <row r="60" spans="2:15" x14ac:dyDescent="0.2">
      <c r="B60" s="13" t="s">
        <v>9</v>
      </c>
      <c r="C60" s="15">
        <f>D50*24</f>
        <v>18.864474999999999</v>
      </c>
      <c r="D60" s="15">
        <f>E50*24</f>
        <v>98.972872222222222</v>
      </c>
      <c r="E60" s="11"/>
      <c r="F60" s="16">
        <f>(C60/180)*PI()</f>
        <v>0.32924720041015726</v>
      </c>
      <c r="G60" s="16">
        <f>(D60/180)*PI()</f>
        <v>1.7274024904334144</v>
      </c>
    </row>
    <row r="61" spans="2:15" x14ac:dyDescent="0.2">
      <c r="K61" s="25"/>
    </row>
    <row r="62" spans="2:15" x14ac:dyDescent="0.2">
      <c r="B62" s="13" t="s">
        <v>12</v>
      </c>
      <c r="C62" s="18" t="s">
        <v>14</v>
      </c>
      <c r="D62" s="18" t="s">
        <v>22</v>
      </c>
      <c r="F62" s="18" t="s">
        <v>14</v>
      </c>
      <c r="G62" s="18" t="s">
        <v>13</v>
      </c>
      <c r="K62" s="2"/>
    </row>
    <row r="63" spans="2:15" x14ac:dyDescent="0.2">
      <c r="C63" s="17">
        <f>RadiusEarth*((2*ASIN(SQRT((SIN((RADIANS(D49*24)-RADIANS(D50*24))/2)^2)+COS(RADIANS(D49*24))*COS(RADIANS(D50*24))*(SIN((RADIANS(E49*24)-RADIANS(E50*24))/2)^2)))))</f>
        <v>20.969253313922199</v>
      </c>
      <c r="D63" s="17">
        <f>(RadiusEarth*((2*ASIN(SQRT((SIN((RADIANS(D49*24)-RADIANS(D50*24))/2)^2)+COS(RADIANS(D49*24))*COS(RADIANS(D50*24))*(SIN((RADIANS(E49*24)-RADIANS(E50*24))/2)^2))))))*0.621371</f>
        <v>13.02968590092515</v>
      </c>
      <c r="F63" s="17">
        <f>RadiusEarth*((2*ASIN(SQRT((SIN((F59-F60)/2)^2)+COS(F59)*COS(F60)*(SIN((G59-G60)/2)^2)))))</f>
        <v>20.96925331392239</v>
      </c>
      <c r="G63" s="17">
        <f>F63*0.621371</f>
        <v>13.029685900925269</v>
      </c>
    </row>
    <row r="66" spans="2:12" ht="15" x14ac:dyDescent="0.2">
      <c r="B66" s="10" t="s">
        <v>19</v>
      </c>
    </row>
    <row r="67" spans="2:12" ht="12.75" customHeight="1" x14ac:dyDescent="0.2">
      <c r="B67" s="10"/>
      <c r="C67" s="13" t="s">
        <v>23</v>
      </c>
    </row>
    <row r="68" spans="2:12" ht="12.75" customHeight="1" x14ac:dyDescent="0.2">
      <c r="B68" s="10"/>
      <c r="C68" s="13" t="s">
        <v>20</v>
      </c>
    </row>
    <row r="69" spans="2:12" ht="12.75" customHeight="1" x14ac:dyDescent="0.2">
      <c r="B69" s="10"/>
      <c r="G69" s="13" t="s">
        <v>24</v>
      </c>
      <c r="H69" s="13"/>
      <c r="I69" s="13"/>
    </row>
    <row r="70" spans="2:12" x14ac:dyDescent="0.2">
      <c r="D70" s="18" t="s">
        <v>10</v>
      </c>
      <c r="E70" s="18" t="s">
        <v>11</v>
      </c>
      <c r="G70" s="18" t="s">
        <v>3</v>
      </c>
      <c r="H70" s="18" t="s">
        <v>4</v>
      </c>
      <c r="I70" s="18" t="s">
        <v>5</v>
      </c>
    </row>
    <row r="71" spans="2:12" x14ac:dyDescent="0.2">
      <c r="B71" s="13" t="s">
        <v>8</v>
      </c>
      <c r="C71" s="13" t="s">
        <v>56</v>
      </c>
      <c r="D71" s="29">
        <v>20.511099999999999</v>
      </c>
      <c r="E71" s="29">
        <v>0</v>
      </c>
      <c r="G71" s="16">
        <f t="array" ref="G71:I71">{1,0,0}*INT(D71)+{0,1,0}*MINUTE(D71/24)+{0,0,1}*SECOND(D71/24)</f>
        <v>20</v>
      </c>
      <c r="H71" s="16">
        <v>30</v>
      </c>
      <c r="I71" s="16">
        <v>40</v>
      </c>
      <c r="K71" s="30"/>
      <c r="L71" s="30"/>
    </row>
    <row r="72" spans="2:12" x14ac:dyDescent="0.2">
      <c r="B72" s="13" t="s">
        <v>9</v>
      </c>
      <c r="C72" s="13" t="s">
        <v>56</v>
      </c>
      <c r="D72" s="29">
        <v>0</v>
      </c>
      <c r="E72" s="29">
        <v>0</v>
      </c>
      <c r="G72" s="31">
        <f t="array" ref="G72:I72">{1,0,0}*INT(D72)+{0,1,0}*MINUTE(D72/24)+{0,0,1}*SECOND(D72/24)</f>
        <v>0</v>
      </c>
      <c r="H72" s="31">
        <v>0</v>
      </c>
      <c r="I72" s="31">
        <v>0</v>
      </c>
    </row>
    <row r="74" spans="2:12" x14ac:dyDescent="0.2">
      <c r="B74" s="13" t="s">
        <v>12</v>
      </c>
      <c r="C74" s="18" t="s">
        <v>14</v>
      </c>
      <c r="D74" s="18" t="s">
        <v>22</v>
      </c>
    </row>
    <row r="75" spans="2:12" x14ac:dyDescent="0.2">
      <c r="C75" s="17">
        <f>RadiusEarth*((2*ASIN(SQRT((SIN((RADIANS(D71)-RADIANS(D72))/2)^2)+COS(RADIANS(D71))*COS(RADIANS(D72))*(SIN((RADIANS(E71)-RADIANS(E72))/2)^2)))))</f>
        <v>2280.7660585220292</v>
      </c>
      <c r="D75" s="17">
        <f>0.621371*(RadiusEarth*((2*ASIN(SQRT((SIN((RADIANS(D71)-RADIANS(D72))/2)^2)+COS(RADIANS(D71))*COS(RADIANS(D72))*(SIN((RADIANS(E71)-RADIANS(E72))/2)^2))))))</f>
        <v>1417.2018865498919</v>
      </c>
    </row>
  </sheetData>
  <phoneticPr fontId="1" type="noConversion"/>
  <hyperlinks>
    <hyperlink ref="C5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66" zoomScaleNormal="66" workbookViewId="0">
      <selection activeCell="V18" sqref="V18"/>
    </sheetView>
  </sheetViews>
  <sheetFormatPr defaultRowHeight="12.75" x14ac:dyDescent="0.2"/>
  <cols>
    <col min="1" max="1" width="1.85546875" style="11" customWidth="1"/>
    <col min="2" max="2" width="9.140625" style="11"/>
    <col min="3" max="3" width="25.5703125" style="11" customWidth="1"/>
    <col min="4" max="4" width="9.5703125" style="11" customWidth="1"/>
    <col min="5" max="5" width="9.5703125" style="11" bestFit="1" customWidth="1"/>
    <col min="6" max="7" width="9.140625" style="11"/>
    <col min="8" max="8" width="2.28515625" style="11" customWidth="1"/>
    <col min="9" max="9" width="9.140625" style="11"/>
    <col min="10" max="13" width="7.7109375" style="11" customWidth="1"/>
    <col min="14" max="15" width="7.7109375" style="33" customWidth="1"/>
    <col min="16" max="18" width="7.7109375" style="11" customWidth="1"/>
    <col min="19" max="19" width="8.42578125" style="11" customWidth="1"/>
    <col min="20" max="16384" width="9.140625" style="11"/>
  </cols>
  <sheetData>
    <row r="1" spans="1:19" ht="15.95" customHeight="1" x14ac:dyDescent="0.2">
      <c r="A1" s="41"/>
      <c r="D1" s="43" t="s">
        <v>79</v>
      </c>
      <c r="E1" s="44"/>
      <c r="F1" s="47" t="s">
        <v>80</v>
      </c>
      <c r="G1" s="47"/>
      <c r="H1" s="42"/>
      <c r="I1" s="41"/>
    </row>
    <row r="2" spans="1:19" ht="15.95" customHeight="1" x14ac:dyDescent="0.2">
      <c r="A2" s="41"/>
      <c r="B2" s="50" t="s">
        <v>77</v>
      </c>
      <c r="C2" s="50" t="s">
        <v>78</v>
      </c>
      <c r="D2" s="45" t="s">
        <v>57</v>
      </c>
      <c r="E2" s="45" t="s">
        <v>67</v>
      </c>
      <c r="F2" s="48" t="s">
        <v>57</v>
      </c>
      <c r="G2" s="48" t="s">
        <v>67</v>
      </c>
      <c r="H2" s="41"/>
      <c r="I2" s="54" t="s">
        <v>81</v>
      </c>
      <c r="J2" s="40" t="s">
        <v>66</v>
      </c>
      <c r="K2" s="40" t="s">
        <v>58</v>
      </c>
      <c r="L2" s="40" t="s">
        <v>59</v>
      </c>
      <c r="M2" s="40" t="s">
        <v>60</v>
      </c>
      <c r="N2" s="40" t="s">
        <v>61</v>
      </c>
      <c r="O2" s="40" t="s">
        <v>62</v>
      </c>
      <c r="P2" s="40" t="s">
        <v>63</v>
      </c>
      <c r="Q2" s="40" t="s">
        <v>64</v>
      </c>
      <c r="R2" s="40" t="s">
        <v>65</v>
      </c>
    </row>
    <row r="3" spans="1:19" ht="15.95" customHeight="1" x14ac:dyDescent="0.2">
      <c r="A3" s="41"/>
      <c r="B3" s="50">
        <v>1</v>
      </c>
      <c r="C3" s="51" t="s">
        <v>68</v>
      </c>
      <c r="D3" s="46">
        <v>18.677216666666666</v>
      </c>
      <c r="E3" s="46">
        <v>98.94935000000001</v>
      </c>
      <c r="F3" s="49">
        <f>D3/180*PI()</f>
        <v>0.32597892594169353</v>
      </c>
      <c r="G3" s="49">
        <f>E3/180*PI()</f>
        <v>1.7269919502082514</v>
      </c>
      <c r="H3" s="41"/>
      <c r="I3" s="40" t="s">
        <v>66</v>
      </c>
      <c r="J3" s="52">
        <f>6371.1*((2*ASIN(SQRT((SIN(($F$3-F3)/2)^2)+COS($F$3)*COS(F3)*(SIN(($G$3-G3)/2)^2)))))</f>
        <v>0</v>
      </c>
      <c r="K3" s="39"/>
      <c r="L3" s="39"/>
      <c r="M3" s="39"/>
      <c r="N3" s="39"/>
      <c r="O3" s="39"/>
      <c r="P3" s="39"/>
      <c r="Q3" s="39"/>
      <c r="R3" s="39"/>
    </row>
    <row r="4" spans="1:19" ht="15.95" customHeight="1" x14ac:dyDescent="0.2">
      <c r="A4" s="41"/>
      <c r="B4" s="50">
        <v>2</v>
      </c>
      <c r="C4" s="51" t="s">
        <v>69</v>
      </c>
      <c r="D4" s="46">
        <v>18.864475000000002</v>
      </c>
      <c r="E4" s="46">
        <v>98.972872222222222</v>
      </c>
      <c r="F4" s="49">
        <f t="shared" ref="F4:F11" si="0">D4/180*PI()</f>
        <v>0.32924720041015731</v>
      </c>
      <c r="G4" s="49">
        <f t="shared" ref="G4:G11" si="1">E4/180*PI()</f>
        <v>1.7274024904334144</v>
      </c>
      <c r="H4" s="41"/>
      <c r="I4" s="40" t="s">
        <v>58</v>
      </c>
      <c r="J4" s="53">
        <f t="shared" ref="J4:J11" si="2">6371.1*((2*ASIN(SQRT((SIN(($F$3-F4)/2)^2)+COS($F$3)*COS(F4)*(SIN(($G$3-G4)/2)^2)))))</f>
        <v>20.969253313922742</v>
      </c>
      <c r="K4" s="52">
        <f>6371.1*((2*ASIN(SQRT((SIN(($F$4-F4)/2)^2)+COS($F$4)*COS(F4)*(SIN(($G$4-G4)/2)^2)))))</f>
        <v>0</v>
      </c>
      <c r="L4" s="39"/>
      <c r="M4" s="39"/>
      <c r="N4" s="39"/>
      <c r="O4" s="39"/>
      <c r="P4" s="39"/>
      <c r="Q4" s="39"/>
      <c r="R4" s="39"/>
    </row>
    <row r="5" spans="1:19" ht="15.95" customHeight="1" x14ac:dyDescent="0.2">
      <c r="A5" s="41"/>
      <c r="B5" s="50">
        <v>3</v>
      </c>
      <c r="C5" s="51" t="s">
        <v>70</v>
      </c>
      <c r="D5" s="46">
        <v>18.801505555555558</v>
      </c>
      <c r="E5" s="46">
        <v>98.984430555555562</v>
      </c>
      <c r="F5" s="49">
        <f t="shared" si="0"/>
        <v>0.3281481762764501</v>
      </c>
      <c r="G5" s="49">
        <f t="shared" si="1"/>
        <v>1.7276042214061247</v>
      </c>
      <c r="H5" s="41"/>
      <c r="I5" s="40" t="s">
        <v>59</v>
      </c>
      <c r="J5" s="53">
        <f t="shared" si="2"/>
        <v>14.305683009616315</v>
      </c>
      <c r="K5" s="53">
        <f t="shared" ref="K5:K11" si="3">6371.1*((2*ASIN(SQRT((SIN(($F$4-F5)/2)^2)+COS($F$4)*COS(F5)*(SIN(($G$4-G5)/2)^2)))))</f>
        <v>7.1068719309947328</v>
      </c>
      <c r="L5" s="52">
        <f>6371.1*((2*ASIN(SQRT((SIN(($F$5-F5)/2)^2)+COS($F$5)*COS(F5)*(SIN(($G$5-G5)/2)^2)))))</f>
        <v>0</v>
      </c>
      <c r="M5" s="39"/>
      <c r="N5" s="39"/>
      <c r="O5" s="39"/>
      <c r="P5" s="39"/>
      <c r="Q5" s="39"/>
      <c r="R5" s="39"/>
    </row>
    <row r="6" spans="1:19" ht="15.95" customHeight="1" x14ac:dyDescent="0.2">
      <c r="A6" s="41"/>
      <c r="B6" s="50">
        <v>4</v>
      </c>
      <c r="C6" s="51" t="s">
        <v>71</v>
      </c>
      <c r="D6" s="46">
        <v>18.800619444444447</v>
      </c>
      <c r="E6" s="46">
        <v>98.96779166666667</v>
      </c>
      <c r="F6" s="49">
        <f t="shared" si="0"/>
        <v>0.32813271072002276</v>
      </c>
      <c r="G6" s="49">
        <f t="shared" si="1"/>
        <v>1.7273138180111398</v>
      </c>
      <c r="H6" s="41"/>
      <c r="I6" s="40" t="s">
        <v>60</v>
      </c>
      <c r="J6" s="53">
        <f t="shared" si="2"/>
        <v>13.858710608633034</v>
      </c>
      <c r="K6" s="53">
        <f t="shared" si="3"/>
        <v>7.1206292033329879</v>
      </c>
      <c r="L6" s="53">
        <f t="shared" ref="L6:L11" si="4">6371.1*((2*ASIN(SQRT((SIN(($F$5-F6)/2)^2)+COS($F$5)*COS(F6)*(SIN(($G$5-G6)/2)^2)))))</f>
        <v>1.7542384469736803</v>
      </c>
      <c r="M6" s="52">
        <f>6371.1*((2*ASIN(SQRT((SIN(($F$6-F6)/2)^2)+COS($F$6)*COS(F6)*(SIN(($G$6-G6)/2)^2)))))</f>
        <v>0</v>
      </c>
      <c r="N6" s="39"/>
      <c r="O6" s="39"/>
      <c r="P6" s="39"/>
      <c r="Q6" s="39"/>
      <c r="R6" s="39"/>
    </row>
    <row r="7" spans="1:19" ht="15.95" customHeight="1" x14ac:dyDescent="0.2">
      <c r="A7" s="41"/>
      <c r="B7" s="50">
        <v>5</v>
      </c>
      <c r="C7" s="51" t="s">
        <v>72</v>
      </c>
      <c r="D7" s="46">
        <v>18.784102777777779</v>
      </c>
      <c r="E7" s="46">
        <v>98.999016666666662</v>
      </c>
      <c r="F7" s="49">
        <f t="shared" si="0"/>
        <v>0.32784444050523498</v>
      </c>
      <c r="G7" s="49">
        <f t="shared" si="1"/>
        <v>1.7278587970700749</v>
      </c>
      <c r="H7" s="41"/>
      <c r="I7" s="40" t="s">
        <v>61</v>
      </c>
      <c r="J7" s="53">
        <f t="shared" si="2"/>
        <v>12.985299889144466</v>
      </c>
      <c r="K7" s="53">
        <f t="shared" si="3"/>
        <v>9.3511447480326115</v>
      </c>
      <c r="L7" s="53">
        <f t="shared" si="4"/>
        <v>2.470298423239897</v>
      </c>
      <c r="M7" s="53">
        <f t="shared" ref="M7:M11" si="5">6371.1*((2*ASIN(SQRT((SIN(($F$6-F7)/2)^2)+COS($F$6)*COS(F7)*(SIN(($G$6-G7)/2)^2)))))</f>
        <v>3.7653191860490658</v>
      </c>
      <c r="N7" s="52">
        <f>6371.1*((2*ASIN(SQRT((SIN(($F$7-F7)/2)^2)+COS($F$7)*COS(F7)*(SIN(($G$7-G7)/2)^2)))))</f>
        <v>0</v>
      </c>
      <c r="O7" s="39"/>
      <c r="P7" s="39"/>
      <c r="Q7" s="39"/>
      <c r="R7" s="39"/>
    </row>
    <row r="8" spans="1:19" ht="15.95" customHeight="1" x14ac:dyDescent="0.2">
      <c r="A8" s="41"/>
      <c r="B8" s="50">
        <v>6</v>
      </c>
      <c r="C8" s="51" t="s">
        <v>73</v>
      </c>
      <c r="D8" s="46">
        <v>18.781405555555555</v>
      </c>
      <c r="E8" s="46">
        <v>98.997866666666667</v>
      </c>
      <c r="F8" s="49">
        <f t="shared" si="0"/>
        <v>0.32779736509679919</v>
      </c>
      <c r="G8" s="49">
        <f t="shared" si="1"/>
        <v>1.7278387257836769</v>
      </c>
      <c r="H8" s="41"/>
      <c r="I8" s="40" t="s">
        <v>62</v>
      </c>
      <c r="J8" s="53">
        <f t="shared" si="2"/>
        <v>12.662024421402716</v>
      </c>
      <c r="K8" s="53">
        <f t="shared" si="3"/>
        <v>9.6043426794222384</v>
      </c>
      <c r="L8" s="53">
        <f t="shared" si="4"/>
        <v>2.6450007688393384</v>
      </c>
      <c r="M8" s="53">
        <f t="shared" si="5"/>
        <v>3.81945288031865</v>
      </c>
      <c r="N8" s="53">
        <f t="shared" ref="N8:N11" si="6">6371.1*((2*ASIN(SQRT((SIN(($F$7-F8)/2)^2)+COS($F$7)*COS(F8)*(SIN(($G$7-G8)/2)^2)))))</f>
        <v>0.32343520485439003</v>
      </c>
      <c r="O8" s="52">
        <f>6371.1*((2*ASIN(SQRT((SIN(($F$8-F8)/2)^2)+COS($F$8)*COS(F8)*(SIN(($G$8-G8)/2)^2)))))</f>
        <v>0</v>
      </c>
      <c r="P8" s="39"/>
      <c r="Q8" s="39"/>
      <c r="R8" s="39"/>
    </row>
    <row r="9" spans="1:19" ht="15.95" customHeight="1" x14ac:dyDescent="0.2">
      <c r="A9" s="41"/>
      <c r="B9" s="50">
        <v>7</v>
      </c>
      <c r="C9" s="51" t="s">
        <v>74</v>
      </c>
      <c r="D9" s="46">
        <v>18.783547222222225</v>
      </c>
      <c r="E9" s="46">
        <v>99.000174999999999</v>
      </c>
      <c r="F9" s="49">
        <f t="shared" si="0"/>
        <v>0.32783474423161285</v>
      </c>
      <c r="G9" s="49">
        <f t="shared" si="1"/>
        <v>1.7278790138005773</v>
      </c>
      <c r="H9" s="41"/>
      <c r="I9" s="40" t="s">
        <v>63</v>
      </c>
      <c r="J9" s="53">
        <f t="shared" si="2"/>
        <v>12.978610578242776</v>
      </c>
      <c r="K9" s="53">
        <f t="shared" si="3"/>
        <v>9.4465732328395315</v>
      </c>
      <c r="L9" s="53">
        <f t="shared" si="4"/>
        <v>2.5951135096264673</v>
      </c>
      <c r="M9" s="53">
        <f t="shared" si="5"/>
        <v>3.9019077821017798</v>
      </c>
      <c r="N9" s="53">
        <f t="shared" si="6"/>
        <v>0.13669788512566852</v>
      </c>
      <c r="O9" s="53">
        <f t="shared" ref="O9:O11" si="7">6371.1*((2*ASIN(SQRT((SIN(($F$8-F9)/2)^2)+COS($F$8)*COS(F9)*(SIN(($G$8-G9)/2)^2)))))</f>
        <v>0.34024638288219949</v>
      </c>
      <c r="P9" s="52">
        <f>6371.1*((2*ASIN(SQRT((SIN(($F$9-F9)/2)^2)+COS($F$9)*COS(F9)*(SIN(($G$9-G9)/2)^2)))))</f>
        <v>0</v>
      </c>
      <c r="Q9" s="39"/>
      <c r="R9" s="39"/>
    </row>
    <row r="10" spans="1:19" ht="15.95" customHeight="1" x14ac:dyDescent="0.2">
      <c r="A10" s="41"/>
      <c r="B10" s="50">
        <v>8</v>
      </c>
      <c r="C10" s="51" t="s">
        <v>75</v>
      </c>
      <c r="D10" s="46">
        <v>18.759208333333333</v>
      </c>
      <c r="E10" s="46">
        <v>98.998622222222224</v>
      </c>
      <c r="F10" s="49">
        <f t="shared" si="0"/>
        <v>0.32740995048422461</v>
      </c>
      <c r="G10" s="49">
        <f t="shared" si="1"/>
        <v>1.7278519127158032</v>
      </c>
      <c r="H10" s="41"/>
      <c r="I10" s="40" t="s">
        <v>64</v>
      </c>
      <c r="J10" s="53">
        <f t="shared" si="2"/>
        <v>10.490485636292465</v>
      </c>
      <c r="K10" s="53">
        <f t="shared" si="3"/>
        <v>12.01499839509996</v>
      </c>
      <c r="L10" s="53">
        <f t="shared" si="4"/>
        <v>4.934907455061313</v>
      </c>
      <c r="M10" s="53">
        <f t="shared" si="5"/>
        <v>5.6337217432478788</v>
      </c>
      <c r="N10" s="53">
        <f t="shared" si="6"/>
        <v>2.7684908534291033</v>
      </c>
      <c r="O10" s="53">
        <f t="shared" si="7"/>
        <v>2.4695387261828023</v>
      </c>
      <c r="P10" s="53">
        <f t="shared" ref="P10:P11" si="8">6371.1*((2*ASIN(SQRT((SIN(($F$9-F10)/2)^2)+COS($F$9)*COS(F10)*(SIN(($G$9-G10)/2)^2)))))</f>
        <v>2.7113364293525746</v>
      </c>
      <c r="Q10" s="52">
        <f>6371.1*((2*ASIN(SQRT((SIN(($F$10-F10)/2)^2)+COS($F$10)*COS(F10)*(SIN(($G$10-G10)/2)^2)))))</f>
        <v>0</v>
      </c>
      <c r="R10" s="39"/>
    </row>
    <row r="11" spans="1:19" ht="15.95" customHeight="1" x14ac:dyDescent="0.2">
      <c r="A11" s="41"/>
      <c r="B11" s="50">
        <v>9</v>
      </c>
      <c r="C11" s="51" t="s">
        <v>76</v>
      </c>
      <c r="D11" s="46">
        <v>18.78221111111111</v>
      </c>
      <c r="E11" s="46">
        <v>99.003797222222218</v>
      </c>
      <c r="F11" s="49">
        <f t="shared" si="0"/>
        <v>0.3278114246935514</v>
      </c>
      <c r="G11" s="49">
        <f t="shared" si="1"/>
        <v>1.727942233504594</v>
      </c>
      <c r="H11" s="41"/>
      <c r="I11" s="40" t="s">
        <v>65</v>
      </c>
      <c r="J11" s="53">
        <f t="shared" si="2"/>
        <v>13.007001787737167</v>
      </c>
      <c r="K11" s="53">
        <f t="shared" si="3"/>
        <v>9.7092859500339177</v>
      </c>
      <c r="L11" s="53">
        <f t="shared" si="4"/>
        <v>2.9596350308057704</v>
      </c>
      <c r="M11" s="53">
        <f t="shared" si="5"/>
        <v>4.3077013577940093</v>
      </c>
      <c r="N11" s="53">
        <f t="shared" si="6"/>
        <v>0.54546173249081842</v>
      </c>
      <c r="O11" s="53">
        <f t="shared" si="7"/>
        <v>0.63073589451809864</v>
      </c>
      <c r="P11" s="53">
        <f t="shared" si="8"/>
        <v>0.40924978067366774</v>
      </c>
      <c r="Q11" s="53">
        <f>6371.1*((2*ASIN(SQRT((SIN(($F$10-F11)/2)^2)+COS($F$10)*COS(F11)*(SIN(($G$10-G11)/2)^2)))))</f>
        <v>2.6152158294237835</v>
      </c>
      <c r="R11" s="52">
        <f>6371.1*((2*ASIN(SQRT((SIN(($F$11-F11)/2)^2)+COS($F$11)*COS(F11)*(SIN(($G$11-G11)/2)^2)))))</f>
        <v>0</v>
      </c>
    </row>
    <row r="12" spans="1:19" ht="15.95" customHeight="1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1:19" ht="15.95" customHeight="1" x14ac:dyDescent="0.2">
      <c r="M13" s="34"/>
      <c r="N13" s="35"/>
      <c r="O13" s="35"/>
      <c r="P13" s="35"/>
      <c r="Q13" s="35"/>
      <c r="R13" s="35"/>
      <c r="S13" s="35"/>
    </row>
    <row r="14" spans="1:19" ht="15.95" customHeight="1" x14ac:dyDescent="0.2">
      <c r="N14" s="36"/>
      <c r="O14" s="36"/>
      <c r="P14" s="34"/>
      <c r="Q14" s="34"/>
      <c r="R14" s="34"/>
      <c r="S14" s="34"/>
    </row>
    <row r="15" spans="1:19" ht="15.95" customHeight="1" x14ac:dyDescent="0.2">
      <c r="N15" s="37"/>
      <c r="O15" s="37"/>
      <c r="P15" s="38"/>
      <c r="Q15" s="38"/>
      <c r="R15" s="38"/>
      <c r="S15" s="38"/>
    </row>
    <row r="16" spans="1:19" ht="23.25" x14ac:dyDescent="0.2">
      <c r="N16" s="37"/>
      <c r="O16" s="37"/>
      <c r="P16" s="38"/>
      <c r="Q16" s="38"/>
      <c r="R16" s="38"/>
      <c r="S16" s="38"/>
    </row>
    <row r="17" spans="14:19" ht="23.25" x14ac:dyDescent="0.2">
      <c r="N17" s="37"/>
      <c r="O17" s="37"/>
      <c r="P17" s="38"/>
      <c r="Q17" s="38"/>
      <c r="R17" s="38"/>
      <c r="S17" s="38"/>
    </row>
    <row r="18" spans="14:19" ht="23.25" x14ac:dyDescent="0.2">
      <c r="N18" s="37"/>
      <c r="O18" s="37"/>
      <c r="P18" s="38"/>
      <c r="Q18" s="38"/>
      <c r="R18" s="38"/>
      <c r="S18" s="38"/>
    </row>
    <row r="19" spans="14:19" ht="23.25" x14ac:dyDescent="0.2">
      <c r="N19" s="37"/>
      <c r="O19" s="37"/>
      <c r="P19" s="38"/>
      <c r="Q19" s="38"/>
      <c r="R19" s="38"/>
      <c r="S19" s="38"/>
    </row>
    <row r="20" spans="14:19" ht="23.25" x14ac:dyDescent="0.2">
      <c r="N20" s="37"/>
      <c r="O20" s="37"/>
      <c r="P20" s="38"/>
      <c r="Q20" s="38"/>
      <c r="R20" s="38"/>
      <c r="S20" s="38"/>
    </row>
    <row r="21" spans="14:19" ht="23.25" x14ac:dyDescent="0.2">
      <c r="N21" s="37"/>
      <c r="O21" s="37"/>
      <c r="P21" s="38"/>
      <c r="Q21" s="38"/>
      <c r="R21" s="38"/>
      <c r="S21" s="38"/>
    </row>
    <row r="22" spans="14:19" ht="23.25" x14ac:dyDescent="0.2">
      <c r="N22" s="37"/>
      <c r="O22" s="37"/>
      <c r="P22" s="38"/>
      <c r="Q22" s="38"/>
      <c r="R22" s="38"/>
      <c r="S22" s="38"/>
    </row>
    <row r="23" spans="14:19" ht="23.25" x14ac:dyDescent="0.2">
      <c r="N23" s="37"/>
      <c r="O23" s="37"/>
      <c r="P23" s="38"/>
      <c r="Q23" s="38"/>
      <c r="R23" s="38"/>
      <c r="S23" s="38"/>
    </row>
  </sheetData>
  <mergeCells count="3">
    <mergeCell ref="N13:S13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Latitude And Longitude</vt:lpstr>
      <vt:lpstr>การหาระยะทาง</vt:lpstr>
      <vt:lpstr>RadiusEarth</vt:lpstr>
    </vt:vector>
  </TitlesOfParts>
  <Company>Pearson Software Consulting,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Pearson</dc:creator>
  <cp:lastModifiedBy>Paitoon Sirioran</cp:lastModifiedBy>
  <dcterms:created xsi:type="dcterms:W3CDTF">2009-01-17T15:01:28Z</dcterms:created>
  <dcterms:modified xsi:type="dcterms:W3CDTF">2019-06-18T06:29:00Z</dcterms:modified>
</cp:coreProperties>
</file>