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der Painting\Documents\Honey Farms - Malta, NY (CM and B)\"/>
    </mc:Choice>
  </mc:AlternateContent>
  <xr:revisionPtr revIDLastSave="0" documentId="13_ncr:1_{671339D0-D22C-4D87-8B60-8FCEBA00B6EF}" xr6:coauthVersionLast="47" xr6:coauthVersionMax="47" xr10:uidLastSave="{00000000-0000-0000-0000-000000000000}"/>
  <bookViews>
    <workbookView xWindow="-28920" yWindow="5220" windowWidth="29040" windowHeight="15840" xr2:uid="{43D924F9-D604-457A-A86A-DD4689B4558B}"/>
  </bookViews>
  <sheets>
    <sheet name="Takeoffs" sheetId="2" r:id="rId1"/>
    <sheet name="Painting Scop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0" i="2" l="1"/>
  <c r="N15" i="2"/>
  <c r="J28" i="2"/>
  <c r="J29" i="2"/>
  <c r="N24" i="2"/>
  <c r="N28" i="2" s="1"/>
  <c r="N26" i="2"/>
  <c r="O24" i="2"/>
  <c r="O22" i="2"/>
  <c r="O21" i="2"/>
  <c r="N22" i="2"/>
  <c r="N21" i="2"/>
  <c r="G17" i="2"/>
  <c r="I17" i="2" s="1"/>
  <c r="J17" i="2" s="1"/>
  <c r="E27" i="2"/>
  <c r="G27" i="2" s="1"/>
  <c r="I27" i="2" s="1"/>
  <c r="J27" i="2" s="1"/>
  <c r="G22" i="2"/>
  <c r="I22" i="2" s="1"/>
  <c r="J22" i="2" s="1"/>
  <c r="G23" i="2"/>
  <c r="I23" i="2" s="1"/>
  <c r="J23" i="2" s="1"/>
  <c r="G24" i="2"/>
  <c r="I24" i="2" s="1"/>
  <c r="J24" i="2" s="1"/>
  <c r="G25" i="2"/>
  <c r="I25" i="2"/>
  <c r="J25" i="2" s="1"/>
  <c r="G26" i="2"/>
  <c r="I26" i="2" s="1"/>
  <c r="J26" i="2" s="1"/>
  <c r="G21" i="2"/>
  <c r="I21" i="2" s="1"/>
  <c r="J21" i="2" s="1"/>
  <c r="G9" i="2"/>
  <c r="I9" i="2" s="1"/>
  <c r="J9" i="2" s="1"/>
  <c r="G3" i="2"/>
  <c r="I3" i="2" s="1"/>
  <c r="J3" i="2" s="1"/>
  <c r="G4" i="2"/>
  <c r="I4" i="2" s="1"/>
  <c r="J4" i="2" s="1"/>
  <c r="G5" i="2"/>
  <c r="I5" i="2" s="1"/>
  <c r="J5" i="2" s="1"/>
  <c r="G6" i="2"/>
  <c r="I6" i="2"/>
  <c r="J6" i="2" s="1"/>
  <c r="G7" i="2"/>
  <c r="I7" i="2" s="1"/>
  <c r="J7" i="2" s="1"/>
  <c r="G15" i="2"/>
  <c r="I15" i="2" s="1"/>
  <c r="J15" i="2" s="1"/>
  <c r="G16" i="2"/>
  <c r="I16" i="2" s="1"/>
  <c r="J16" i="2" s="1"/>
  <c r="G2" i="2"/>
  <c r="I2" i="2" s="1"/>
  <c r="J2" i="2" s="1"/>
  <c r="E8" i="2"/>
  <c r="G8" i="2" s="1"/>
  <c r="I8" i="2" s="1"/>
  <c r="J8" i="2" s="1"/>
  <c r="E9" i="2"/>
  <c r="E10" i="2"/>
  <c r="G10" i="2" s="1"/>
  <c r="I10" i="2" s="1"/>
  <c r="J10" i="2" s="1"/>
  <c r="E11" i="2"/>
  <c r="G11" i="2" s="1"/>
  <c r="I11" i="2" s="1"/>
  <c r="J11" i="2" s="1"/>
  <c r="E12" i="2"/>
  <c r="G12" i="2" s="1"/>
  <c r="I12" i="2" s="1"/>
  <c r="J12" i="2" s="1"/>
  <c r="E14" i="2"/>
  <c r="G14" i="2" s="1"/>
  <c r="I14" i="2" s="1"/>
  <c r="J14" i="2" s="1"/>
  <c r="E13" i="2"/>
  <c r="G13" i="2" s="1"/>
  <c r="I13" i="2" s="1"/>
  <c r="J13" i="2" s="1"/>
  <c r="N25" i="2" l="1"/>
  <c r="J18" i="2"/>
  <c r="N29" i="2" l="1"/>
  <c r="O25" i="2"/>
  <c r="H18" i="2"/>
</calcChain>
</file>

<file path=xl/sharedStrings.xml><?xml version="1.0" encoding="utf-8"?>
<sst xmlns="http://schemas.openxmlformats.org/spreadsheetml/2006/main" count="79" uniqueCount="49">
  <si>
    <t>Doors - HM Frames (only)</t>
  </si>
  <si>
    <t>EA</t>
  </si>
  <si>
    <t>Doors - HM Frames HM Panels</t>
  </si>
  <si>
    <t>Excluded - WB-02 - Base - Tommy Tile Design Hexagon - 8x8 Smooth Natural - Clear Matte Seal</t>
  </si>
  <si>
    <t>FT</t>
  </si>
  <si>
    <t>Gyp. Ceilings - Paint</t>
  </si>
  <si>
    <t>SF</t>
  </si>
  <si>
    <t>Gyp. SF - PT-01</t>
  </si>
  <si>
    <t>Gyp. SF - PT-02</t>
  </si>
  <si>
    <t>Gyp. Soffit - 3'-0"</t>
  </si>
  <si>
    <t>Gyp. Walls - 5'-6"</t>
  </si>
  <si>
    <t>Gyp. Walls - 8'</t>
  </si>
  <si>
    <t>Gyp. Walls - 9'</t>
  </si>
  <si>
    <t>Gyp. Walls - 9' - Prime Coat</t>
  </si>
  <si>
    <t>Gyp. Walls - 10'</t>
  </si>
  <si>
    <t>Gyp. Walls - 11'</t>
  </si>
  <si>
    <t>WD-01 - Linear - 2x2 Milled Wood Members Over Birch Ply - White Oak - Clear Matte Seal</t>
  </si>
  <si>
    <t>WD-01 - SF - 2x2 Milled Wood Members Over Birch Ply - White Oak - Clear Matte Seal</t>
  </si>
  <si>
    <t>Exterior Lift Rental</t>
  </si>
  <si>
    <t>PT-01 - Exterior Hardie Trim - Painted PT-01 - OC-117</t>
  </si>
  <si>
    <t>PT-01 - Galvanized Guard - Paint PT-01 - OC-117</t>
  </si>
  <si>
    <t>SD-01 - Siding: V-Groove exterior siding painted to match PT-01 - OC-117</t>
  </si>
  <si>
    <t>SD-02 - Siding - V-Groove exterior siding painted to match PT-02 - CSP-690</t>
  </si>
  <si>
    <t>SD-03 - Soffit Panels: Hardie - Painted to match PT-01 - OC-117 (Copy)</t>
  </si>
  <si>
    <t>WD-03 - Underside of Soffit - Longboard - V-Groove Planks - Dark Cherry - clear seal?</t>
  </si>
  <si>
    <t>Qty</t>
  </si>
  <si>
    <t>Units</t>
  </si>
  <si>
    <t>Wall Height</t>
  </si>
  <si>
    <t>Wall Area</t>
  </si>
  <si>
    <t>Cost Each</t>
  </si>
  <si>
    <t>Cost Total</t>
  </si>
  <si>
    <t>Markup %</t>
  </si>
  <si>
    <t>Markup Total</t>
  </si>
  <si>
    <t>Price Total</t>
  </si>
  <si>
    <t>Honey Farms - Malta, NY - Interior Paint</t>
  </si>
  <si>
    <t>Honey Farms - Malta, NY - Exterior Paint</t>
  </si>
  <si>
    <t>FTPRNT</t>
  </si>
  <si>
    <t>Cooler Wall - Paint using pre-cat epoxy (excludes electrostatic painting)</t>
  </si>
  <si>
    <t>$/SF:</t>
  </si>
  <si>
    <t>this ends up being 5.50 per SF, since wall takeoff was taken on these same areas</t>
  </si>
  <si>
    <t>remove from scope (previously $2/lf)</t>
  </si>
  <si>
    <t>remove from scope (previously $2/sf)</t>
  </si>
  <si>
    <t>Interior Labor:</t>
  </si>
  <si>
    <t>Interior Materials:</t>
  </si>
  <si>
    <t>Exterior Labor:</t>
  </si>
  <si>
    <t xml:space="preserve">Exterior Materials: </t>
  </si>
  <si>
    <t>Labor:</t>
  </si>
  <si>
    <t>Materials:</t>
  </si>
  <si>
    <t>Equipment Rental: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</si>
</sst>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[$$-409]* #,##0.00_);_([$$-409]* \(#,##0.00\);_([$$-409]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4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color theme="1"/>
      <name val="Franklin Gothic Demi Cond"/>
      <family val="2"/>
    </font>
    <font>
      <strike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9E2E3"/>
        <bgColor indexed="64"/>
      </patternFill>
    </fill>
    <fill>
      <patternFill patternType="solid">
        <fgColor rgb="FFF3FFFF"/>
        <bgColor indexed="64"/>
      </patternFill>
    </fill>
    <fill>
      <patternFill patternType="solid">
        <fgColor rgb="FFE7FFF1"/>
        <bgColor indexed="64"/>
      </patternFill>
    </fill>
    <fill>
      <patternFill patternType="solid">
        <fgColor rgb="FFCDECFF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2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4" xfId="0" applyFont="1" applyFill="1" applyBorder="1"/>
    <xf numFmtId="0" fontId="5" fillId="3" borderId="5" xfId="0" applyFont="1" applyFill="1" applyBorder="1"/>
    <xf numFmtId="0" fontId="5" fillId="3" borderId="5" xfId="1" applyNumberFormat="1" applyFont="1" applyFill="1" applyBorder="1"/>
    <xf numFmtId="44" fontId="5" fillId="3" borderId="5" xfId="2" applyFont="1" applyFill="1" applyBorder="1"/>
    <xf numFmtId="164" fontId="5" fillId="3" borderId="5" xfId="3" applyNumberFormat="1" applyFont="1" applyFill="1" applyBorder="1"/>
    <xf numFmtId="165" fontId="5" fillId="3" borderId="5" xfId="2" applyNumberFormat="1" applyFont="1" applyFill="1" applyBorder="1"/>
    <xf numFmtId="165" fontId="5" fillId="3" borderId="6" xfId="2" applyNumberFormat="1" applyFont="1" applyFill="1" applyBorder="1"/>
    <xf numFmtId="0" fontId="5" fillId="4" borderId="4" xfId="0" applyFont="1" applyFill="1" applyBorder="1"/>
    <xf numFmtId="0" fontId="5" fillId="4" borderId="5" xfId="0" applyFont="1" applyFill="1" applyBorder="1"/>
    <xf numFmtId="0" fontId="5" fillId="4" borderId="5" xfId="1" applyNumberFormat="1" applyFont="1" applyFill="1" applyBorder="1"/>
    <xf numFmtId="44" fontId="5" fillId="4" borderId="5" xfId="2" applyFont="1" applyFill="1" applyBorder="1"/>
    <xf numFmtId="164" fontId="5" fillId="4" borderId="5" xfId="3" applyNumberFormat="1" applyFont="1" applyFill="1" applyBorder="1"/>
    <xf numFmtId="165" fontId="5" fillId="4" borderId="5" xfId="2" applyNumberFormat="1" applyFont="1" applyFill="1" applyBorder="1"/>
    <xf numFmtId="165" fontId="5" fillId="4" borderId="6" xfId="2" applyNumberFormat="1" applyFont="1" applyFill="1" applyBorder="1"/>
    <xf numFmtId="0" fontId="6" fillId="2" borderId="7" xfId="0" applyFont="1" applyFill="1" applyBorder="1" applyAlignment="1">
      <alignment horizontal="right"/>
    </xf>
    <xf numFmtId="43" fontId="7" fillId="2" borderId="8" xfId="1" applyFont="1" applyFill="1" applyBorder="1" applyAlignment="1">
      <alignment horizontal="right"/>
    </xf>
    <xf numFmtId="0" fontId="0" fillId="2" borderId="8" xfId="0" applyFill="1" applyBorder="1"/>
    <xf numFmtId="44" fontId="0" fillId="2" borderId="9" xfId="2" applyFont="1" applyFill="1" applyBorder="1"/>
    <xf numFmtId="44" fontId="0" fillId="5" borderId="10" xfId="2" applyFont="1" applyFill="1" applyBorder="1"/>
    <xf numFmtId="44" fontId="0" fillId="5" borderId="11" xfId="2" applyFont="1" applyFill="1" applyBorder="1"/>
    <xf numFmtId="165" fontId="5" fillId="3" borderId="12" xfId="2" applyNumberFormat="1" applyFont="1" applyFill="1" applyBorder="1" applyAlignment="1">
      <alignment horizontal="right"/>
    </xf>
    <xf numFmtId="165" fontId="8" fillId="3" borderId="13" xfId="2" applyNumberFormat="1" applyFont="1" applyFill="1" applyBorder="1" applyAlignment="1">
      <alignment horizontal="right"/>
    </xf>
    <xf numFmtId="165" fontId="9" fillId="0" borderId="0" xfId="0" applyNumberFormat="1" applyFont="1"/>
    <xf numFmtId="0" fontId="10" fillId="4" borderId="4" xfId="0" applyFont="1" applyFill="1" applyBorder="1"/>
    <xf numFmtId="0" fontId="10" fillId="4" borderId="5" xfId="0" applyFont="1" applyFill="1" applyBorder="1"/>
    <xf numFmtId="0" fontId="10" fillId="4" borderId="5" xfId="1" applyNumberFormat="1" applyFont="1" applyFill="1" applyBorder="1"/>
    <xf numFmtId="44" fontId="10" fillId="4" borderId="5" xfId="2" applyFont="1" applyFill="1" applyBorder="1"/>
    <xf numFmtId="164" fontId="10" fillId="4" borderId="5" xfId="3" applyNumberFormat="1" applyFont="1" applyFill="1" applyBorder="1"/>
    <xf numFmtId="165" fontId="10" fillId="4" borderId="5" xfId="2" applyNumberFormat="1" applyFont="1" applyFill="1" applyBorder="1"/>
    <xf numFmtId="165" fontId="10" fillId="4" borderId="6" xfId="2" applyNumberFormat="1" applyFont="1" applyFill="1" applyBorder="1"/>
    <xf numFmtId="0" fontId="10" fillId="3" borderId="4" xfId="0" applyFont="1" applyFill="1" applyBorder="1"/>
    <xf numFmtId="0" fontId="10" fillId="3" borderId="5" xfId="0" applyFont="1" applyFill="1" applyBorder="1"/>
    <xf numFmtId="0" fontId="10" fillId="3" borderId="5" xfId="1" applyNumberFormat="1" applyFont="1" applyFill="1" applyBorder="1"/>
    <xf numFmtId="44" fontId="10" fillId="3" borderId="5" xfId="2" applyFont="1" applyFill="1" applyBorder="1"/>
    <xf numFmtId="164" fontId="10" fillId="3" borderId="5" xfId="3" applyNumberFormat="1" applyFont="1" applyFill="1" applyBorder="1"/>
    <xf numFmtId="165" fontId="10" fillId="3" borderId="5" xfId="2" applyNumberFormat="1" applyFont="1" applyFill="1" applyBorder="1"/>
    <xf numFmtId="165" fontId="10" fillId="3" borderId="6" xfId="2" applyNumberFormat="1" applyFont="1" applyFill="1" applyBorder="1"/>
    <xf numFmtId="165" fontId="0" fillId="0" borderId="0" xfId="0" applyNumberFormat="1"/>
    <xf numFmtId="9" fontId="0" fillId="0" borderId="0" xfId="3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210938</xdr:colOff>
      <xdr:row>0</xdr:row>
      <xdr:rowOff>19050</xdr:rowOff>
    </xdr:from>
    <xdr:to>
      <xdr:col>14</xdr:col>
      <xdr:colOff>515069</xdr:colOff>
      <xdr:row>13</xdr:row>
      <xdr:rowOff>10054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324F4A-F82A-67DA-08D7-0F0D4C95E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31438" y="19050"/>
          <a:ext cx="3418806" cy="2515129"/>
        </a:xfrm>
        <a:prstGeom prst="rect">
          <a:avLst/>
        </a:prstGeom>
      </xdr:spPr>
    </xdr:pic>
    <xdr:clientData/>
  </xdr:twoCellAnchor>
  <xdr:twoCellAnchor>
    <xdr:from>
      <xdr:col>8</xdr:col>
      <xdr:colOff>542925</xdr:colOff>
      <xdr:row>33</xdr:row>
      <xdr:rowOff>28575</xdr:rowOff>
    </xdr:from>
    <xdr:to>
      <xdr:col>18</xdr:col>
      <xdr:colOff>552450</xdr:colOff>
      <xdr:row>56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E94967-E057-961B-B8A3-4334C0CC6B62}"/>
            </a:ext>
          </a:extLst>
        </xdr:cNvPr>
        <xdr:cNvSpPr txBox="1"/>
      </xdr:nvSpPr>
      <xdr:spPr>
        <a:xfrm>
          <a:off x="10553700" y="6534150"/>
          <a:ext cx="7172325" cy="440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20. PAINT EXPOSED INDOOR WATER PIPING IN FINISHED SPACES. COORDINATE PAINT AND COLOR WITH THE</a:t>
          </a:r>
        </a:p>
        <a:p>
          <a:r>
            <a:rPr lang="en-US" sz="1100"/>
            <a:t>ARCHITECT AND 1 OR OWNER.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114300</xdr:colOff>
      <xdr:row>25</xdr:row>
      <xdr:rowOff>76200</xdr:rowOff>
    </xdr:from>
    <xdr:to>
      <xdr:col>26</xdr:col>
      <xdr:colOff>592492</xdr:colOff>
      <xdr:row>32</xdr:row>
      <xdr:rowOff>145525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DD6ED2-4380-4D35-0FFB-A70A887D4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9900" y="4838700"/>
          <a:ext cx="9622192" cy="1402825"/>
        </a:xfrm>
        <a:prstGeom prst="rect">
          <a:avLst/>
        </a:prstGeom>
      </xdr:spPr>
    </xdr:pic>
    <xdr:clientData/>
  </xdr:twoCellAnchor>
  <xdr:twoCellAnchor editAs="oneCell">
    <xdr:from>
      <xdr:col>9</xdr:col>
      <xdr:colOff>528242</xdr:colOff>
      <xdr:row>32</xdr:row>
      <xdr:rowOff>104775</xdr:rowOff>
    </xdr:from>
    <xdr:to>
      <xdr:col>27</xdr:col>
      <xdr:colOff>306471</xdr:colOff>
      <xdr:row>52</xdr:row>
      <xdr:rowOff>114894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15CE2C-FE68-61D9-E3B9-4206FCE53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4642" y="6200775"/>
          <a:ext cx="10751029" cy="3820119"/>
        </a:xfrm>
        <a:prstGeom prst="rect">
          <a:avLst/>
        </a:prstGeom>
      </xdr:spPr>
    </xdr:pic>
    <xdr:clientData/>
  </xdr:twoCellAnchor>
  <xdr:twoCellAnchor editAs="oneCell">
    <xdr:from>
      <xdr:col>22</xdr:col>
      <xdr:colOff>290425</xdr:colOff>
      <xdr:row>10</xdr:row>
      <xdr:rowOff>133350</xdr:rowOff>
    </xdr:from>
    <xdr:to>
      <xdr:col>27</xdr:col>
      <xdr:colOff>96116</xdr:colOff>
      <xdr:row>24</xdr:row>
      <xdr:rowOff>105577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D630A1-8E1C-AB43-440C-380102DD9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01625" y="2038350"/>
          <a:ext cx="2853691" cy="2639227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1</xdr:row>
      <xdr:rowOff>38100</xdr:rowOff>
    </xdr:from>
    <xdr:to>
      <xdr:col>8</xdr:col>
      <xdr:colOff>324448</xdr:colOff>
      <xdr:row>47</xdr:row>
      <xdr:rowOff>115544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5BAF1E-2953-7054-1107-AEE2224BD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" y="228600"/>
          <a:ext cx="4286848" cy="8916644"/>
        </a:xfrm>
        <a:prstGeom prst="rect">
          <a:avLst/>
        </a:prstGeom>
      </xdr:spPr>
    </xdr:pic>
    <xdr:clientData/>
  </xdr:twoCellAnchor>
  <xdr:twoCellAnchor>
    <xdr:from>
      <xdr:col>11</xdr:col>
      <xdr:colOff>600075</xdr:colOff>
      <xdr:row>2</xdr:row>
      <xdr:rowOff>133350</xdr:rowOff>
    </xdr:from>
    <xdr:to>
      <xdr:col>22</xdr:col>
      <xdr:colOff>85725</xdr:colOff>
      <xdr:row>20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A2B6D9E-687D-58B2-D7BB-706810F627ED}"/>
            </a:ext>
          </a:extLst>
        </xdr:cNvPr>
        <xdr:cNvSpPr txBox="1"/>
      </xdr:nvSpPr>
      <xdr:spPr>
        <a:xfrm>
          <a:off x="7305675" y="514350"/>
          <a:ext cx="6191250" cy="3371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Notes:</a:t>
          </a:r>
        </a:p>
        <a:p>
          <a:r>
            <a:rPr lang="en-US" sz="1100"/>
            <a:t>Excludes: Paintingvia Hydrostatic process</a:t>
          </a:r>
        </a:p>
        <a:p>
          <a:r>
            <a:rPr lang="en-US" sz="1100"/>
            <a:t>Interior Painting Scope:</a:t>
          </a:r>
        </a:p>
        <a:p>
          <a:endParaRPr lang="en-US" sz="1100"/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details from the documents include: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PT01: Applied to most walls, including areas around cooler panels and air curtains, as indicated on the </a:t>
          </a:r>
          <a:r>
            <a:rPr lang="en-U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FINISH PLAN AND PARTITION DETAILS (A101)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and </a:t>
          </a:r>
          <a:r>
            <a:rPr lang="en-U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INTERIOR ELEVATIONS (A402)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PT02: Also appears on some interior elevations, but its specific type and color are not explicitly detailed in the provided finish schedules.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Specialty Paint: “CLEAN ROOM VL WHITE OR EQUAL” with a semi-gloss finish is mandatory for painted surfaces in prep or wet areas.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Other Finishes: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Columns: Designated with color codes “RAL 9003 EXTERIOR FAS ON CLR” and “SW9176 (TOPCU TILE &amp; FLAMINGO)”. These are color callouts for the columns, which may or may not be paint.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Frames and Hollow Metal Doors in Gypsum Walls: To be finished to match adjacent surfaces, implying they will be painted to blend in.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Break Metal: To be finished to match adjacent cooler surfaces.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41B5-C2F9-45B6-BEC2-32F7E5C42E23}">
  <dimension ref="A1:O30"/>
  <sheetViews>
    <sheetView showGridLines="0" tabSelected="1" topLeftCell="A12" workbookViewId="0">
      <selection activeCell="N21" sqref="N21:N27"/>
    </sheetView>
  </sheetViews>
  <sheetFormatPr defaultRowHeight="15" x14ac:dyDescent="0.25"/>
  <cols>
    <col min="1" max="1" width="84.7109375" bestFit="1" customWidth="1"/>
    <col min="2" max="2" width="8.140625" bestFit="1" customWidth="1"/>
    <col min="3" max="3" width="5.5703125" bestFit="1" customWidth="1"/>
    <col min="4" max="4" width="11.28515625" bestFit="1" customWidth="1"/>
    <col min="5" max="5" width="9.5703125" bestFit="1" customWidth="1"/>
    <col min="6" max="7" width="10.5703125" bestFit="1" customWidth="1"/>
    <col min="8" max="8" width="9.7109375" bestFit="1" customWidth="1"/>
    <col min="9" max="9" width="12.5703125" bestFit="1" customWidth="1"/>
    <col min="10" max="10" width="11.5703125" bestFit="1" customWidth="1"/>
    <col min="14" max="14" width="19.28515625" bestFit="1" customWidth="1"/>
  </cols>
  <sheetData>
    <row r="1" spans="1:14" ht="18.75" x14ac:dyDescent="0.25">
      <c r="A1" s="4" t="s">
        <v>34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6" t="s">
        <v>33</v>
      </c>
    </row>
    <row r="2" spans="1:14" x14ac:dyDescent="0.25">
      <c r="A2" s="7" t="s">
        <v>0</v>
      </c>
      <c r="B2" s="8">
        <v>2</v>
      </c>
      <c r="C2" s="8" t="s">
        <v>1</v>
      </c>
      <c r="D2" s="8"/>
      <c r="E2" s="9"/>
      <c r="F2" s="10">
        <v>75</v>
      </c>
      <c r="G2" s="10">
        <f>F2*B2</f>
        <v>150</v>
      </c>
      <c r="H2" s="11">
        <v>0.08</v>
      </c>
      <c r="I2" s="12">
        <f>H2*G2</f>
        <v>12</v>
      </c>
      <c r="J2" s="13">
        <f>I2+G2</f>
        <v>162</v>
      </c>
    </row>
    <row r="3" spans="1:14" x14ac:dyDescent="0.25">
      <c r="A3" s="14" t="s">
        <v>2</v>
      </c>
      <c r="B3" s="15">
        <v>6</v>
      </c>
      <c r="C3" s="15" t="s">
        <v>1</v>
      </c>
      <c r="D3" s="15"/>
      <c r="E3" s="16"/>
      <c r="F3" s="17">
        <v>225</v>
      </c>
      <c r="G3" s="17">
        <f t="shared" ref="G3:G16" si="0">F3*B3</f>
        <v>1350</v>
      </c>
      <c r="H3" s="18">
        <v>0.08</v>
      </c>
      <c r="I3" s="19">
        <f t="shared" ref="I3:I16" si="1">H3*G3</f>
        <v>108</v>
      </c>
      <c r="J3" s="20">
        <f t="shared" ref="J3:J16" si="2">I3+G3</f>
        <v>1458</v>
      </c>
    </row>
    <row r="4" spans="1:14" x14ac:dyDescent="0.25">
      <c r="A4" s="7" t="s">
        <v>3</v>
      </c>
      <c r="B4" s="8">
        <v>108.59</v>
      </c>
      <c r="C4" s="8" t="s">
        <v>4</v>
      </c>
      <c r="D4" s="8"/>
      <c r="E4" s="9"/>
      <c r="F4" s="10">
        <v>0</v>
      </c>
      <c r="G4" s="10">
        <f t="shared" si="0"/>
        <v>0</v>
      </c>
      <c r="H4" s="11">
        <v>0.08</v>
      </c>
      <c r="I4" s="12">
        <f t="shared" si="1"/>
        <v>0</v>
      </c>
      <c r="J4" s="13">
        <f t="shared" si="2"/>
        <v>0</v>
      </c>
    </row>
    <row r="5" spans="1:14" x14ac:dyDescent="0.25">
      <c r="A5" s="14" t="s">
        <v>5</v>
      </c>
      <c r="B5" s="15">
        <v>1029.4000000000001</v>
      </c>
      <c r="C5" s="15" t="s">
        <v>6</v>
      </c>
      <c r="D5" s="15"/>
      <c r="E5" s="16"/>
      <c r="F5" s="17">
        <v>1.5</v>
      </c>
      <c r="G5" s="17">
        <f t="shared" si="0"/>
        <v>1544.1000000000001</v>
      </c>
      <c r="H5" s="18">
        <v>0.08</v>
      </c>
      <c r="I5" s="19">
        <f t="shared" si="1"/>
        <v>123.52800000000002</v>
      </c>
      <c r="J5" s="20">
        <f t="shared" si="2"/>
        <v>1667.6280000000002</v>
      </c>
    </row>
    <row r="6" spans="1:14" x14ac:dyDescent="0.25">
      <c r="A6" s="7" t="s">
        <v>7</v>
      </c>
      <c r="B6" s="8">
        <v>1258.03</v>
      </c>
      <c r="C6" s="8" t="s">
        <v>6</v>
      </c>
      <c r="D6" s="8"/>
      <c r="E6" s="9"/>
      <c r="F6" s="10">
        <v>1.5</v>
      </c>
      <c r="G6" s="10">
        <f t="shared" si="0"/>
        <v>1887.0450000000001</v>
      </c>
      <c r="H6" s="11">
        <v>0.08</v>
      </c>
      <c r="I6" s="12">
        <f t="shared" si="1"/>
        <v>150.96360000000001</v>
      </c>
      <c r="J6" s="13">
        <f t="shared" si="2"/>
        <v>2038.0086000000001</v>
      </c>
    </row>
    <row r="7" spans="1:14" x14ac:dyDescent="0.25">
      <c r="A7" s="14" t="s">
        <v>8</v>
      </c>
      <c r="B7" s="15">
        <v>190.05</v>
      </c>
      <c r="C7" s="15" t="s">
        <v>6</v>
      </c>
      <c r="D7" s="15"/>
      <c r="E7" s="15"/>
      <c r="F7" s="17">
        <v>1.5</v>
      </c>
      <c r="G7" s="17">
        <f t="shared" si="0"/>
        <v>285.07500000000005</v>
      </c>
      <c r="H7" s="18">
        <v>0.08</v>
      </c>
      <c r="I7" s="19">
        <f t="shared" si="1"/>
        <v>22.806000000000004</v>
      </c>
      <c r="J7" s="20">
        <f t="shared" si="2"/>
        <v>307.88100000000003</v>
      </c>
    </row>
    <row r="8" spans="1:14" x14ac:dyDescent="0.25">
      <c r="A8" s="7" t="s">
        <v>9</v>
      </c>
      <c r="B8" s="8">
        <v>42.53</v>
      </c>
      <c r="C8" s="8" t="s">
        <v>4</v>
      </c>
      <c r="D8" s="8">
        <v>3</v>
      </c>
      <c r="E8" s="8">
        <f t="shared" ref="E8:E14" si="3">D8*B8</f>
        <v>127.59</v>
      </c>
      <c r="F8" s="10">
        <v>1.5</v>
      </c>
      <c r="G8" s="10">
        <f>F8*E8</f>
        <v>191.38499999999999</v>
      </c>
      <c r="H8" s="11">
        <v>0.08</v>
      </c>
      <c r="I8" s="12">
        <f t="shared" si="1"/>
        <v>15.3108</v>
      </c>
      <c r="J8" s="13">
        <f t="shared" si="2"/>
        <v>206.69579999999999</v>
      </c>
    </row>
    <row r="9" spans="1:14" x14ac:dyDescent="0.25">
      <c r="A9" s="14" t="s">
        <v>10</v>
      </c>
      <c r="B9" s="15">
        <v>54.5</v>
      </c>
      <c r="C9" s="15" t="s">
        <v>4</v>
      </c>
      <c r="D9" s="15">
        <v>5.5</v>
      </c>
      <c r="E9" s="16">
        <f t="shared" si="3"/>
        <v>299.75</v>
      </c>
      <c r="F9" s="17">
        <v>1.5</v>
      </c>
      <c r="G9" s="17">
        <f t="shared" ref="G9:G14" si="4">F9*E9</f>
        <v>449.625</v>
      </c>
      <c r="H9" s="18">
        <v>0.08</v>
      </c>
      <c r="I9" s="19">
        <f t="shared" si="1"/>
        <v>35.97</v>
      </c>
      <c r="J9" s="20">
        <f t="shared" si="2"/>
        <v>485.59500000000003</v>
      </c>
    </row>
    <row r="10" spans="1:14" x14ac:dyDescent="0.25">
      <c r="A10" s="7" t="s">
        <v>11</v>
      </c>
      <c r="B10" s="8">
        <v>29.87</v>
      </c>
      <c r="C10" s="8" t="s">
        <v>4</v>
      </c>
      <c r="D10" s="8">
        <v>8</v>
      </c>
      <c r="E10" s="9">
        <f t="shared" si="3"/>
        <v>238.96</v>
      </c>
      <c r="F10" s="10">
        <v>1.5</v>
      </c>
      <c r="G10" s="10">
        <f t="shared" si="4"/>
        <v>358.44</v>
      </c>
      <c r="H10" s="11">
        <v>0.08</v>
      </c>
      <c r="I10" s="12">
        <f t="shared" si="1"/>
        <v>28.6752</v>
      </c>
      <c r="J10" s="13">
        <f t="shared" si="2"/>
        <v>387.11520000000002</v>
      </c>
    </row>
    <row r="11" spans="1:14" x14ac:dyDescent="0.25">
      <c r="A11" s="14" t="s">
        <v>12</v>
      </c>
      <c r="B11" s="15">
        <v>144.9</v>
      </c>
      <c r="C11" s="15" t="s">
        <v>4</v>
      </c>
      <c r="D11" s="15">
        <v>9</v>
      </c>
      <c r="E11" s="16">
        <f t="shared" si="3"/>
        <v>1304.1000000000001</v>
      </c>
      <c r="F11" s="17">
        <v>1.5</v>
      </c>
      <c r="G11" s="17">
        <f t="shared" si="4"/>
        <v>1956.15</v>
      </c>
      <c r="H11" s="18">
        <v>0.08</v>
      </c>
      <c r="I11" s="19">
        <f t="shared" si="1"/>
        <v>156.49200000000002</v>
      </c>
      <c r="J11" s="20">
        <f t="shared" si="2"/>
        <v>2112.6420000000003</v>
      </c>
    </row>
    <row r="12" spans="1:14" x14ac:dyDescent="0.25">
      <c r="A12" s="7" t="s">
        <v>13</v>
      </c>
      <c r="B12" s="8">
        <v>80.459999999999994</v>
      </c>
      <c r="C12" s="8" t="s">
        <v>4</v>
      </c>
      <c r="D12" s="8">
        <v>9</v>
      </c>
      <c r="E12" s="9">
        <f t="shared" si="3"/>
        <v>724.14</v>
      </c>
      <c r="F12" s="10">
        <v>1</v>
      </c>
      <c r="G12" s="10">
        <f t="shared" si="4"/>
        <v>724.14</v>
      </c>
      <c r="H12" s="11">
        <v>0.08</v>
      </c>
      <c r="I12" s="12">
        <f t="shared" si="1"/>
        <v>57.931199999999997</v>
      </c>
      <c r="J12" s="13">
        <f t="shared" si="2"/>
        <v>782.07119999999998</v>
      </c>
    </row>
    <row r="13" spans="1:14" x14ac:dyDescent="0.25">
      <c r="A13" s="14" t="s">
        <v>14</v>
      </c>
      <c r="B13" s="15">
        <v>34.39</v>
      </c>
      <c r="C13" s="15" t="s">
        <v>4</v>
      </c>
      <c r="D13" s="15">
        <v>10</v>
      </c>
      <c r="E13" s="15">
        <f t="shared" si="3"/>
        <v>343.9</v>
      </c>
      <c r="F13" s="17">
        <v>1.5</v>
      </c>
      <c r="G13" s="17">
        <f t="shared" si="4"/>
        <v>515.84999999999991</v>
      </c>
      <c r="H13" s="18">
        <v>0.08</v>
      </c>
      <c r="I13" s="19">
        <f t="shared" si="1"/>
        <v>41.267999999999994</v>
      </c>
      <c r="J13" s="20">
        <f t="shared" si="2"/>
        <v>557.11799999999994</v>
      </c>
    </row>
    <row r="14" spans="1:14" x14ac:dyDescent="0.25">
      <c r="A14" s="7" t="s">
        <v>15</v>
      </c>
      <c r="B14" s="8">
        <v>6.01</v>
      </c>
      <c r="C14" s="8" t="s">
        <v>4</v>
      </c>
      <c r="D14" s="8">
        <v>11</v>
      </c>
      <c r="E14" s="8">
        <f t="shared" si="3"/>
        <v>66.11</v>
      </c>
      <c r="F14" s="10">
        <v>1.5</v>
      </c>
      <c r="G14" s="10">
        <f t="shared" si="4"/>
        <v>99.164999999999992</v>
      </c>
      <c r="H14" s="11">
        <v>0.08</v>
      </c>
      <c r="I14" s="12">
        <f t="shared" si="1"/>
        <v>7.9331999999999994</v>
      </c>
      <c r="J14" s="13">
        <f t="shared" si="2"/>
        <v>107.09819999999999</v>
      </c>
    </row>
    <row r="15" spans="1:14" ht="21" x14ac:dyDescent="0.35">
      <c r="A15" s="30" t="s">
        <v>16</v>
      </c>
      <c r="B15" s="31">
        <v>21</v>
      </c>
      <c r="C15" s="31" t="s">
        <v>4</v>
      </c>
      <c r="D15" s="31"/>
      <c r="E15" s="32"/>
      <c r="F15" s="33">
        <v>0</v>
      </c>
      <c r="G15" s="33">
        <f t="shared" si="0"/>
        <v>0</v>
      </c>
      <c r="H15" s="34">
        <v>0.08</v>
      </c>
      <c r="I15" s="35">
        <f t="shared" si="1"/>
        <v>0</v>
      </c>
      <c r="J15" s="36">
        <f t="shared" si="2"/>
        <v>0</v>
      </c>
      <c r="K15" t="s">
        <v>40</v>
      </c>
      <c r="N15" s="29">
        <f>J18+J28+J21</f>
        <v>28564.130520000002</v>
      </c>
    </row>
    <row r="16" spans="1:14" x14ac:dyDescent="0.25">
      <c r="A16" s="37" t="s">
        <v>17</v>
      </c>
      <c r="B16" s="38">
        <v>110</v>
      </c>
      <c r="C16" s="38" t="s">
        <v>6</v>
      </c>
      <c r="D16" s="38"/>
      <c r="E16" s="39"/>
      <c r="F16" s="40">
        <v>0</v>
      </c>
      <c r="G16" s="40">
        <f t="shared" si="0"/>
        <v>0</v>
      </c>
      <c r="H16" s="41">
        <v>0.08</v>
      </c>
      <c r="I16" s="42">
        <f t="shared" si="1"/>
        <v>0</v>
      </c>
      <c r="J16" s="43">
        <f t="shared" si="2"/>
        <v>0</v>
      </c>
      <c r="K16" t="s">
        <v>41</v>
      </c>
    </row>
    <row r="17" spans="1:15" ht="15.75" thickBot="1" x14ac:dyDescent="0.3">
      <c r="A17" s="14" t="s">
        <v>37</v>
      </c>
      <c r="B17" s="15">
        <v>154.29</v>
      </c>
      <c r="C17" s="15" t="s">
        <v>6</v>
      </c>
      <c r="D17" s="15"/>
      <c r="E17" s="15"/>
      <c r="F17" s="17">
        <v>3.5</v>
      </c>
      <c r="G17" s="17">
        <f>F17*B17</f>
        <v>540.01499999999999</v>
      </c>
      <c r="H17" s="18">
        <v>0.08</v>
      </c>
      <c r="I17" s="19">
        <f t="shared" ref="I17" si="5">H17*G17</f>
        <v>43.2012</v>
      </c>
      <c r="J17" s="20">
        <f t="shared" ref="J17" si="6">I17+G17</f>
        <v>583.21619999999996</v>
      </c>
      <c r="K17" t="s">
        <v>39</v>
      </c>
    </row>
    <row r="18" spans="1:15" ht="15.75" thickBot="1" x14ac:dyDescent="0.3">
      <c r="A18" s="21" t="s">
        <v>36</v>
      </c>
      <c r="B18" s="22">
        <v>4891</v>
      </c>
      <c r="C18" s="23"/>
      <c r="D18" s="23"/>
      <c r="E18" s="23"/>
      <c r="F18" s="24"/>
      <c r="G18" s="25" t="s">
        <v>38</v>
      </c>
      <c r="H18" s="26">
        <f>J18/B18</f>
        <v>2.2193966877939078</v>
      </c>
      <c r="I18" s="27"/>
      <c r="J18" s="28">
        <f>SUM(J2:J17)</f>
        <v>10855.069200000004</v>
      </c>
    </row>
    <row r="19" spans="1:15" ht="15.75" thickBot="1" x14ac:dyDescent="0.3"/>
    <row r="20" spans="1:15" ht="18.75" x14ac:dyDescent="0.25">
      <c r="A20" s="4" t="s">
        <v>35</v>
      </c>
      <c r="B20" s="5" t="s">
        <v>25</v>
      </c>
      <c r="C20" s="5" t="s">
        <v>26</v>
      </c>
      <c r="D20" s="5" t="s">
        <v>27</v>
      </c>
      <c r="E20" s="5" t="s">
        <v>28</v>
      </c>
      <c r="F20" s="5" t="s">
        <v>29</v>
      </c>
      <c r="G20" s="5" t="s">
        <v>30</v>
      </c>
      <c r="H20" s="5" t="s">
        <v>31</v>
      </c>
      <c r="I20" s="5" t="s">
        <v>32</v>
      </c>
      <c r="J20" s="6" t="s">
        <v>33</v>
      </c>
    </row>
    <row r="21" spans="1:15" x14ac:dyDescent="0.25">
      <c r="A21" s="7" t="s">
        <v>18</v>
      </c>
      <c r="B21" s="8">
        <v>1</v>
      </c>
      <c r="C21" s="8" t="s">
        <v>1</v>
      </c>
      <c r="D21" s="8"/>
      <c r="E21" s="9"/>
      <c r="F21" s="10">
        <v>2900</v>
      </c>
      <c r="G21" s="10">
        <f>F21*B21</f>
        <v>2900</v>
      </c>
      <c r="H21" s="11">
        <v>0.08</v>
      </c>
      <c r="I21" s="12">
        <f>H21*G21</f>
        <v>232</v>
      </c>
      <c r="J21" s="13">
        <f>I21+G21</f>
        <v>3132</v>
      </c>
      <c r="L21" t="s">
        <v>42</v>
      </c>
      <c r="N21" s="44">
        <f>J18*0.88</f>
        <v>9552.4608960000023</v>
      </c>
      <c r="O21" s="45">
        <f>N21/J18</f>
        <v>0.87999999999999989</v>
      </c>
    </row>
    <row r="22" spans="1:15" x14ac:dyDescent="0.25">
      <c r="A22" s="14" t="s">
        <v>19</v>
      </c>
      <c r="B22" s="15">
        <v>868.56</v>
      </c>
      <c r="C22" s="15" t="s">
        <v>4</v>
      </c>
      <c r="D22" s="15"/>
      <c r="E22" s="16"/>
      <c r="F22" s="17">
        <v>2.5</v>
      </c>
      <c r="G22" s="17">
        <f t="shared" ref="G22:G26" si="7">F22*B22</f>
        <v>2171.3999999999996</v>
      </c>
      <c r="H22" s="18">
        <v>0.08</v>
      </c>
      <c r="I22" s="19">
        <f t="shared" ref="I22:I27" si="8">H22*G22</f>
        <v>173.71199999999996</v>
      </c>
      <c r="J22" s="20">
        <f t="shared" ref="J22:J27" si="9">I22+G22</f>
        <v>2345.1119999999996</v>
      </c>
      <c r="L22" t="s">
        <v>43</v>
      </c>
      <c r="N22" s="44">
        <f>J18-N21</f>
        <v>1302.6083040000012</v>
      </c>
      <c r="O22" s="45">
        <f>N22/J18</f>
        <v>0.12000000000000008</v>
      </c>
    </row>
    <row r="23" spans="1:15" x14ac:dyDescent="0.25">
      <c r="A23" s="7" t="s">
        <v>20</v>
      </c>
      <c r="B23" s="8">
        <v>9</v>
      </c>
      <c r="C23" s="8" t="s">
        <v>1</v>
      </c>
      <c r="D23" s="8"/>
      <c r="E23" s="9"/>
      <c r="F23" s="10">
        <v>85</v>
      </c>
      <c r="G23" s="10">
        <f t="shared" si="7"/>
        <v>765</v>
      </c>
      <c r="H23" s="11">
        <v>0.08</v>
      </c>
      <c r="I23" s="12">
        <f t="shared" si="8"/>
        <v>61.2</v>
      </c>
      <c r="J23" s="13">
        <f t="shared" si="9"/>
        <v>826.2</v>
      </c>
    </row>
    <row r="24" spans="1:15" x14ac:dyDescent="0.25">
      <c r="A24" s="14" t="s">
        <v>21</v>
      </c>
      <c r="B24" s="15">
        <v>3176.48</v>
      </c>
      <c r="C24" s="15" t="s">
        <v>6</v>
      </c>
      <c r="D24" s="15"/>
      <c r="E24" s="16"/>
      <c r="F24" s="17">
        <v>2.2000000000000002</v>
      </c>
      <c r="G24" s="17">
        <f t="shared" si="7"/>
        <v>6988.2560000000003</v>
      </c>
      <c r="H24" s="18">
        <v>0.08</v>
      </c>
      <c r="I24" s="19">
        <f t="shared" si="8"/>
        <v>559.06047999999998</v>
      </c>
      <c r="J24" s="20">
        <f t="shared" si="9"/>
        <v>7547.3164800000004</v>
      </c>
      <c r="L24" t="s">
        <v>44</v>
      </c>
      <c r="N24" s="44">
        <f>J28*0.86</f>
        <v>12536.272735199998</v>
      </c>
      <c r="O24" s="45">
        <f>N24/J28</f>
        <v>0.86</v>
      </c>
    </row>
    <row r="25" spans="1:15" x14ac:dyDescent="0.25">
      <c r="A25" s="7" t="s">
        <v>22</v>
      </c>
      <c r="B25" s="8">
        <v>737.94</v>
      </c>
      <c r="C25" s="8" t="s">
        <v>6</v>
      </c>
      <c r="D25" s="8"/>
      <c r="E25" s="9"/>
      <c r="F25" s="10">
        <v>2.2000000000000002</v>
      </c>
      <c r="G25" s="10">
        <f t="shared" si="7"/>
        <v>1623.4680000000003</v>
      </c>
      <c r="H25" s="11">
        <v>0.08</v>
      </c>
      <c r="I25" s="12">
        <f t="shared" si="8"/>
        <v>129.87744000000004</v>
      </c>
      <c r="J25" s="13">
        <f t="shared" si="9"/>
        <v>1753.3454400000003</v>
      </c>
      <c r="L25" t="s">
        <v>45</v>
      </c>
      <c r="N25" s="44">
        <f>J28-N24</f>
        <v>2040.7885848000005</v>
      </c>
      <c r="O25" s="45">
        <f>N25/J28</f>
        <v>0.14000000000000004</v>
      </c>
    </row>
    <row r="26" spans="1:15" x14ac:dyDescent="0.25">
      <c r="A26" s="14" t="s">
        <v>23</v>
      </c>
      <c r="B26" s="15">
        <v>290.12</v>
      </c>
      <c r="C26" s="15" t="s">
        <v>4</v>
      </c>
      <c r="D26" s="15"/>
      <c r="E26" s="15"/>
      <c r="F26" s="17">
        <v>5</v>
      </c>
      <c r="G26" s="17">
        <f t="shared" si="7"/>
        <v>1450.6</v>
      </c>
      <c r="H26" s="18">
        <v>0.08</v>
      </c>
      <c r="I26" s="19">
        <f t="shared" si="8"/>
        <v>116.048</v>
      </c>
      <c r="J26" s="20">
        <f t="shared" si="9"/>
        <v>1566.6479999999999</v>
      </c>
      <c r="L26" t="s">
        <v>48</v>
      </c>
      <c r="N26" s="44">
        <f>J21</f>
        <v>3132</v>
      </c>
    </row>
    <row r="27" spans="1:15" ht="15.75" thickBot="1" x14ac:dyDescent="0.3">
      <c r="A27" s="7" t="s">
        <v>24</v>
      </c>
      <c r="B27" s="8">
        <v>110.79</v>
      </c>
      <c r="C27" s="8" t="s">
        <v>4</v>
      </c>
      <c r="D27" s="8">
        <v>2</v>
      </c>
      <c r="E27" s="8">
        <f>D27*B27</f>
        <v>221.58</v>
      </c>
      <c r="F27" s="10">
        <v>2.25</v>
      </c>
      <c r="G27" s="10">
        <f>F27*E27</f>
        <v>498.55500000000001</v>
      </c>
      <c r="H27" s="11">
        <v>0.08</v>
      </c>
      <c r="I27" s="12">
        <f t="shared" si="8"/>
        <v>39.884399999999999</v>
      </c>
      <c r="J27" s="13">
        <f t="shared" si="9"/>
        <v>538.43939999999998</v>
      </c>
    </row>
    <row r="28" spans="1:15" ht="15.75" thickBot="1" x14ac:dyDescent="0.3">
      <c r="A28" s="21"/>
      <c r="B28" s="22"/>
      <c r="C28" s="23"/>
      <c r="D28" s="23"/>
      <c r="E28" s="23"/>
      <c r="F28" s="24"/>
      <c r="G28" s="25"/>
      <c r="H28" s="26"/>
      <c r="I28" s="27"/>
      <c r="J28" s="28">
        <f>SUM(J22:J27)</f>
        <v>14577.061319999999</v>
      </c>
      <c r="L28" t="s">
        <v>46</v>
      </c>
      <c r="N28" s="44">
        <f>N21+N24</f>
        <v>22088.733631200001</v>
      </c>
    </row>
    <row r="29" spans="1:15" x14ac:dyDescent="0.25">
      <c r="J29" s="44">
        <f>SUM(J21:J27)</f>
        <v>17709.061320000001</v>
      </c>
      <c r="L29" t="s">
        <v>47</v>
      </c>
      <c r="N29" s="44">
        <f>N22+N25</f>
        <v>3343.3968888000018</v>
      </c>
    </row>
    <row r="30" spans="1:15" x14ac:dyDescent="0.25">
      <c r="L30" t="s">
        <v>48</v>
      </c>
      <c r="N30" s="44">
        <f>N26</f>
        <v>3132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05D3B-4877-4C3D-8244-1669A8A02010}">
  <dimension ref="U3:U10"/>
  <sheetViews>
    <sheetView topLeftCell="A24" workbookViewId="0">
      <selection activeCell="M22" sqref="M22"/>
    </sheetView>
  </sheetViews>
  <sheetFormatPr defaultRowHeight="15" x14ac:dyDescent="0.25"/>
  <sheetData>
    <row r="3" spans="21:21" ht="15.75" x14ac:dyDescent="0.25">
      <c r="U3" s="1"/>
    </row>
    <row r="4" spans="21:21" ht="15.75" x14ac:dyDescent="0.25">
      <c r="U4" s="2"/>
    </row>
    <row r="5" spans="21:21" ht="15.75" x14ac:dyDescent="0.25">
      <c r="U5" s="2"/>
    </row>
    <row r="6" spans="21:21" ht="15.75" x14ac:dyDescent="0.25">
      <c r="U6" s="2"/>
    </row>
    <row r="7" spans="21:21" ht="15.75" x14ac:dyDescent="0.25">
      <c r="U7" s="2"/>
    </row>
    <row r="8" spans="21:21" ht="15.75" x14ac:dyDescent="0.25">
      <c r="U8" s="3"/>
    </row>
    <row r="9" spans="21:21" ht="15.75" x14ac:dyDescent="0.25">
      <c r="U9" s="3"/>
    </row>
    <row r="10" spans="21:21" ht="15.75" x14ac:dyDescent="0.25">
      <c r="U10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Takeoffs</vt:lpstr>
      <vt:lpstr>Painting Scope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Winkler | Rider Painting</dc:creator>
  <cp:lastModifiedBy>Will Winkler | Rider Painting</cp:lastModifiedBy>
  <dcterms:created xsi:type="dcterms:W3CDTF">2026-01-30T18:42:15Z</dcterms:created>
  <dcterms:modified xsi:type="dcterms:W3CDTF">2026-02-19T15:14:40Z</dcterms:modified>
</cp:coreProperties>
</file>