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itt.sharepoint.com/sites/SHRSParthaLab/Shared Documents/Data/Human_Data/Worksheets/"/>
    </mc:Choice>
  </mc:AlternateContent>
  <xr:revisionPtr revIDLastSave="420" documentId="11_F25DC773A252ABDACC1048E859D97DF05BDE58F5" xr6:coauthVersionLast="47" xr6:coauthVersionMax="47" xr10:uidLastSave="{CEE066B7-07DE-4B4C-AFA1-1953187A8C9E}"/>
  <bookViews>
    <workbookView minimized="1" xWindow="-26940" yWindow="5625" windowWidth="21600" windowHeight="111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P28" i="1"/>
  <c r="Q28" i="1"/>
  <c r="O24" i="1"/>
  <c r="P24" i="1"/>
  <c r="Q24" i="1"/>
  <c r="H2" i="1"/>
  <c r="Q35" i="1"/>
  <c r="Q32" i="1"/>
  <c r="Q30" i="1"/>
  <c r="Q21" i="1"/>
  <c r="Q20" i="1"/>
  <c r="Q9" i="1"/>
  <c r="Q8" i="1"/>
  <c r="Q7" i="1"/>
  <c r="Q6" i="1"/>
  <c r="Q5" i="1"/>
  <c r="Q2" i="1"/>
  <c r="H3" i="1"/>
  <c r="H4" i="1"/>
  <c r="H5" i="1"/>
  <c r="H6" i="1"/>
  <c r="H7" i="1"/>
  <c r="H8" i="1"/>
  <c r="H9" i="1"/>
  <c r="H10" i="1"/>
  <c r="H12" i="1"/>
  <c r="H13" i="1"/>
  <c r="H16" i="1"/>
  <c r="H18" i="1"/>
  <c r="H19" i="1"/>
  <c r="H22" i="1"/>
  <c r="H25" i="1"/>
  <c r="H26" i="1"/>
  <c r="H28" i="1"/>
  <c r="H29" i="1"/>
  <c r="H30" i="1"/>
  <c r="G38" i="1"/>
  <c r="G44" i="1"/>
  <c r="P38" i="1"/>
  <c r="S33" i="1"/>
  <c r="T33" i="1"/>
  <c r="S34" i="1"/>
  <c r="T34" i="1"/>
  <c r="S35" i="1"/>
  <c r="T35" i="1"/>
  <c r="S36" i="1"/>
  <c r="T36" i="1"/>
  <c r="S37" i="1"/>
  <c r="T37" i="1"/>
  <c r="S2" i="1"/>
  <c r="F26" i="1"/>
  <c r="G26" i="1"/>
  <c r="P35" i="1"/>
  <c r="O35" i="1"/>
  <c r="G29" i="1"/>
  <c r="F29" i="1"/>
  <c r="G22" i="1"/>
  <c r="F22" i="1"/>
  <c r="G18" i="1"/>
  <c r="F18" i="1"/>
  <c r="G16" i="1"/>
  <c r="F16" i="1"/>
  <c r="F13" i="1"/>
  <c r="G13" i="1"/>
  <c r="G12" i="1"/>
  <c r="F12" i="1"/>
  <c r="F10" i="1"/>
  <c r="G10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T2" i="1"/>
  <c r="P32" i="1"/>
  <c r="P30" i="1"/>
  <c r="P21" i="1"/>
  <c r="P20" i="1"/>
  <c r="P6" i="1"/>
  <c r="P7" i="1"/>
  <c r="P8" i="1"/>
  <c r="P9" i="1"/>
  <c r="P5" i="1"/>
  <c r="P2" i="1"/>
  <c r="G30" i="1"/>
  <c r="G28" i="1"/>
  <c r="G25" i="1"/>
  <c r="G19" i="1"/>
  <c r="G3" i="1"/>
  <c r="G4" i="1"/>
  <c r="G5" i="1"/>
  <c r="G6" i="1"/>
  <c r="G7" i="1"/>
  <c r="G8" i="1"/>
  <c r="G9" i="1"/>
  <c r="G2" i="1"/>
  <c r="O5" i="1"/>
  <c r="O6" i="1"/>
  <c r="O7" i="1"/>
  <c r="O8" i="1"/>
  <c r="O9" i="1"/>
  <c r="O20" i="1"/>
  <c r="O21" i="1"/>
  <c r="O30" i="1"/>
  <c r="O32" i="1"/>
  <c r="O2" i="1"/>
  <c r="F3" i="1"/>
  <c r="F4" i="1"/>
  <c r="F5" i="1"/>
  <c r="F6" i="1"/>
  <c r="F7" i="1"/>
  <c r="F8" i="1"/>
  <c r="F9" i="1"/>
  <c r="F19" i="1"/>
  <c r="F25" i="1"/>
  <c r="F28" i="1"/>
  <c r="F30" i="1"/>
  <c r="F2" i="1"/>
  <c r="N40" i="1"/>
  <c r="M40" i="1"/>
  <c r="L40" i="1"/>
  <c r="K40" i="1"/>
  <c r="N39" i="1"/>
  <c r="M39" i="1"/>
  <c r="L39" i="1"/>
  <c r="K39" i="1"/>
  <c r="K41" i="1" s="1"/>
  <c r="N38" i="1"/>
  <c r="M38" i="1"/>
  <c r="L38" i="1"/>
  <c r="K38" i="1"/>
  <c r="C38" i="1"/>
  <c r="D38" i="1"/>
  <c r="E38" i="1"/>
  <c r="C39" i="1"/>
  <c r="D39" i="1"/>
  <c r="E39" i="1"/>
  <c r="C40" i="1"/>
  <c r="D40" i="1"/>
  <c r="E40" i="1"/>
  <c r="B40" i="1"/>
  <c r="B39" i="1"/>
  <c r="B38" i="1"/>
  <c r="L41" i="1" l="1"/>
  <c r="G39" i="1"/>
  <c r="P40" i="1"/>
  <c r="P39" i="1"/>
  <c r="P41" i="1" s="1"/>
  <c r="G40" i="1"/>
  <c r="F38" i="1"/>
  <c r="O38" i="1"/>
  <c r="F40" i="1"/>
  <c r="F39" i="1"/>
  <c r="O40" i="1"/>
  <c r="O39" i="1"/>
  <c r="M41" i="1"/>
  <c r="D41" i="1"/>
  <c r="E41" i="1"/>
  <c r="N41" i="1"/>
  <c r="C41" i="1"/>
  <c r="B41" i="1"/>
  <c r="Q38" i="1" l="1"/>
  <c r="Q39" i="1"/>
  <c r="Q40" i="1"/>
  <c r="H38" i="1"/>
  <c r="H39" i="1"/>
  <c r="H40" i="1"/>
  <c r="G41" i="1"/>
  <c r="F41" i="1"/>
  <c r="O41" i="1"/>
  <c r="Q41" i="1" l="1"/>
  <c r="H41" i="1"/>
</calcChain>
</file>

<file path=xl/sharedStrings.xml><?xml version="1.0" encoding="utf-8"?>
<sst xmlns="http://schemas.openxmlformats.org/spreadsheetml/2006/main" count="14" uniqueCount="7">
  <si>
    <t>Slope</t>
  </si>
  <si>
    <t>Gain</t>
  </si>
  <si>
    <t>Gain z scored</t>
  </si>
  <si>
    <t>Mean</t>
  </si>
  <si>
    <t>Std</t>
  </si>
  <si>
    <t>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</si>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</sst>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481311671484"/>
          <c:y val="3.1677458619760748E-2"/>
          <c:w val="0.80440785408153093"/>
          <c:h val="0.8698394313385982"/>
        </c:manualLayout>
      </c:layout>
      <c:scatterChart>
        <c:scatterStyle val="lineMarker"/>
        <c:varyColors val="0"/>
        <c:ser>
          <c:idx val="0"/>
          <c:order val="0"/>
          <c:tx>
            <c:v>YA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Sheet1!$B$41:$E$41</c:f>
                <c:numCache>
                  <c:formatCode>General</c:formatCode>
                  <c:ptCount val="4"/>
                  <c:pt idx="0">
                    <c:v>2.2732513011668076E-2</c:v>
                  </c:pt>
                  <c:pt idx="1">
                    <c:v>6.0821870878475055E-3</c:v>
                  </c:pt>
                  <c:pt idx="2">
                    <c:v>3.3817663782447051E-3</c:v>
                  </c:pt>
                  <c:pt idx="3">
                    <c:v>9.5457816370635759E-4</c:v>
                  </c:pt>
                </c:numCache>
              </c:numRef>
            </c:plus>
            <c:minus>
              <c:numRef>
                <c:f>Sheet1!$B$41:$E$41</c:f>
                <c:numCache>
                  <c:formatCode>General</c:formatCode>
                  <c:ptCount val="4"/>
                  <c:pt idx="0">
                    <c:v>2.2732513011668076E-2</c:v>
                  </c:pt>
                  <c:pt idx="1">
                    <c:v>6.0821870878475055E-3</c:v>
                  </c:pt>
                  <c:pt idx="2">
                    <c:v>3.3817663782447051E-3</c:v>
                  </c:pt>
                  <c:pt idx="3">
                    <c:v>9.5457816370635759E-4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Sheet1!$B$1:$E$1</c:f>
              <c:numCache>
                <c:formatCode>General</c:formatCode>
                <c:ptCount val="4"/>
                <c:pt idx="0">
                  <c:v>40</c:v>
                </c:pt>
                <c:pt idx="1">
                  <c:v>110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Sheet1!$B$38:$E$38</c:f>
              <c:numCache>
                <c:formatCode>General</c:formatCode>
                <c:ptCount val="4"/>
                <c:pt idx="0">
                  <c:v>0.22168475000000001</c:v>
                </c:pt>
                <c:pt idx="1">
                  <c:v>8.405520000000001E-2</c:v>
                </c:pt>
                <c:pt idx="2">
                  <c:v>2.5108249999999999E-2</c:v>
                </c:pt>
                <c:pt idx="3">
                  <c:v>1.2734525E-2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6-4285-B98A-52DD8D53F073}"/>
            </c:ext>
          </c:extLst>
        </c:ser>
        <c:ser>
          <c:idx val="1"/>
          <c:order val="1"/>
          <c:tx>
            <c:v>MA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Sheet1!$K$41:$N$41</c:f>
                <c:numCache>
                  <c:formatCode>General</c:formatCode>
                  <c:ptCount val="4"/>
                  <c:pt idx="0">
                    <c:v>3.5906090397935214E-2</c:v>
                  </c:pt>
                  <c:pt idx="1">
                    <c:v>2.3166944740246463E-2</c:v>
                  </c:pt>
                  <c:pt idx="2">
                    <c:v>2.455993909036194E-3</c:v>
                  </c:pt>
                  <c:pt idx="3">
                    <c:v>1.416114360126543E-3</c:v>
                  </c:pt>
                </c:numCache>
              </c:numRef>
            </c:plus>
            <c:minus>
              <c:numRef>
                <c:f>Sheet1!$K$41:$N$41</c:f>
                <c:numCache>
                  <c:formatCode>General</c:formatCode>
                  <c:ptCount val="4"/>
                  <c:pt idx="0">
                    <c:v>3.5906090397935214E-2</c:v>
                  </c:pt>
                  <c:pt idx="1">
                    <c:v>2.3166944740246463E-2</c:v>
                  </c:pt>
                  <c:pt idx="2">
                    <c:v>2.455993909036194E-3</c:v>
                  </c:pt>
                  <c:pt idx="3">
                    <c:v>1.416114360126543E-3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Sheet1!$K$1:$N$1</c:f>
              <c:numCache>
                <c:formatCode>General</c:formatCode>
                <c:ptCount val="4"/>
                <c:pt idx="0">
                  <c:v>40</c:v>
                </c:pt>
                <c:pt idx="1">
                  <c:v>110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Sheet1!$K$38:$N$38</c:f>
              <c:numCache>
                <c:formatCode>General</c:formatCode>
                <c:ptCount val="4"/>
                <c:pt idx="0">
                  <c:v>0.22290515384615384</c:v>
                </c:pt>
                <c:pt idx="1">
                  <c:v>7.8184461538461536E-2</c:v>
                </c:pt>
                <c:pt idx="2">
                  <c:v>1.8875338461538462E-2</c:v>
                </c:pt>
                <c:pt idx="3">
                  <c:v>6.851792307692308E-3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6-4285-B98A-52DD8D5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83711"/>
        <c:axId val="1775482047"/>
      </c:scatterChart>
      <c:valAx>
        <c:axId val="1775483711"/>
        <c:scaling>
          <c:logBase val="10"/>
          <c:orientation val="minMax"/>
          <c:max val="11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Modulation</a:t>
                </a:r>
                <a:r>
                  <a:rPr lang="en-US" sz="1100" b="1" baseline="0"/>
                  <a:t> frequency (Hz)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82047"/>
        <c:crossesAt val="1.0000000000000002E-3"/>
        <c:crossBetween val="midCat"/>
      </c:valAx>
      <c:valAx>
        <c:axId val="17754820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EFR Amplitude 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83711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989860128243464"/>
          <c:y val="0.10646871117123503"/>
          <c:w val="0.26297059702980169"/>
          <c:h val="0.1059703932845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8CBAD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xVal>
            <c:numRef>
              <c:f>Sheet1!$S$2:$S$32</c:f>
              <c:numCache>
                <c:formatCode>General</c:formatCode>
                <c:ptCount val="31"/>
                <c:pt idx="0">
                  <c:v>98</c:v>
                </c:pt>
                <c:pt idx="1">
                  <c:v>102</c:v>
                </c:pt>
                <c:pt idx="2">
                  <c:v>109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  <c:pt idx="6">
                  <c:v>100</c:v>
                </c:pt>
                <c:pt idx="7">
                  <c:v>99</c:v>
                </c:pt>
                <c:pt idx="8">
                  <c:v>94</c:v>
                </c:pt>
                <c:pt idx="9">
                  <c:v>106</c:v>
                </c:pt>
                <c:pt idx="10">
                  <c:v>95</c:v>
                </c:pt>
                <c:pt idx="11">
                  <c:v>105</c:v>
                </c:pt>
                <c:pt idx="12">
                  <c:v>94</c:v>
                </c:pt>
                <c:pt idx="13">
                  <c:v>107</c:v>
                </c:pt>
                <c:pt idx="14">
                  <c:v>105</c:v>
                </c:pt>
                <c:pt idx="15">
                  <c:v>90</c:v>
                </c:pt>
                <c:pt idx="16">
                  <c:v>109</c:v>
                </c:pt>
                <c:pt idx="17">
                  <c:v>95</c:v>
                </c:pt>
                <c:pt idx="18">
                  <c:v>105</c:v>
                </c:pt>
                <c:pt idx="19">
                  <c:v>95</c:v>
                </c:pt>
                <c:pt idx="20">
                  <c:v>91</c:v>
                </c:pt>
                <c:pt idx="21">
                  <c:v>98</c:v>
                </c:pt>
                <c:pt idx="22">
                  <c:v>106</c:v>
                </c:pt>
                <c:pt idx="23">
                  <c:v>102</c:v>
                </c:pt>
                <c:pt idx="24">
                  <c:v>91</c:v>
                </c:pt>
                <c:pt idx="25">
                  <c:v>95</c:v>
                </c:pt>
                <c:pt idx="26">
                  <c:v>109</c:v>
                </c:pt>
                <c:pt idx="27">
                  <c:v>101</c:v>
                </c:pt>
                <c:pt idx="28">
                  <c:v>95</c:v>
                </c:pt>
                <c:pt idx="29">
                  <c:v>105</c:v>
                </c:pt>
                <c:pt idx="30">
                  <c:v>91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29.074840343102039</c:v>
                </c:pt>
                <c:pt idx="1">
                  <c:v>30.813445106427654</c:v>
                </c:pt>
                <c:pt idx="2">
                  <c:v>22.732103170096313</c:v>
                </c:pt>
                <c:pt idx="3">
                  <c:v>41.82097185044573</c:v>
                </c:pt>
                <c:pt idx="4">
                  <c:v>25.963767281045147</c:v>
                </c:pt>
                <c:pt idx="5">
                  <c:v>25.703768454048578</c:v>
                </c:pt>
                <c:pt idx="6">
                  <c:v>22.808222652995887</c:v>
                </c:pt>
                <c:pt idx="7">
                  <c:v>21.759854554215799</c:v>
                </c:pt>
                <c:pt idx="8">
                  <c:v>25.037135440040224</c:v>
                </c:pt>
                <c:pt idx="10">
                  <c:v>21.935508398541383</c:v>
                </c:pt>
                <c:pt idx="11">
                  <c:v>18.069306991505922</c:v>
                </c:pt>
                <c:pt idx="14">
                  <c:v>22.516628065040074</c:v>
                </c:pt>
                <c:pt idx="16">
                  <c:v>20.740996386894849</c:v>
                </c:pt>
                <c:pt idx="17">
                  <c:v>20.515588775656486</c:v>
                </c:pt>
                <c:pt idx="20">
                  <c:v>20.282735787761531</c:v>
                </c:pt>
                <c:pt idx="23">
                  <c:v>16.785593596994097</c:v>
                </c:pt>
                <c:pt idx="24">
                  <c:v>26.481229211008426</c:v>
                </c:pt>
                <c:pt idx="26">
                  <c:v>26.30606562263598</c:v>
                </c:pt>
                <c:pt idx="27">
                  <c:v>30.205639321249286</c:v>
                </c:pt>
                <c:pt idx="28">
                  <c:v>22.683188311760411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B-48CA-9C29-E6CB17E5A30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B4C6E7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xVal>
            <c:numRef>
              <c:f>Sheet1!$T$2:$T$32</c:f>
              <c:numCache>
                <c:formatCode>General</c:formatCode>
                <c:ptCount val="31"/>
                <c:pt idx="0">
                  <c:v>190</c:v>
                </c:pt>
                <c:pt idx="1">
                  <c:v>208</c:v>
                </c:pt>
                <c:pt idx="2">
                  <c:v>193</c:v>
                </c:pt>
                <c:pt idx="3">
                  <c:v>193</c:v>
                </c:pt>
                <c:pt idx="4">
                  <c:v>197</c:v>
                </c:pt>
                <c:pt idx="5">
                  <c:v>199</c:v>
                </c:pt>
                <c:pt idx="6">
                  <c:v>208</c:v>
                </c:pt>
                <c:pt idx="7">
                  <c:v>195</c:v>
                </c:pt>
                <c:pt idx="8">
                  <c:v>204</c:v>
                </c:pt>
                <c:pt idx="9">
                  <c:v>191</c:v>
                </c:pt>
                <c:pt idx="10">
                  <c:v>195</c:v>
                </c:pt>
                <c:pt idx="11">
                  <c:v>192</c:v>
                </c:pt>
                <c:pt idx="12">
                  <c:v>203</c:v>
                </c:pt>
                <c:pt idx="13">
                  <c:v>190</c:v>
                </c:pt>
                <c:pt idx="14">
                  <c:v>203</c:v>
                </c:pt>
                <c:pt idx="15">
                  <c:v>200</c:v>
                </c:pt>
                <c:pt idx="16">
                  <c:v>193</c:v>
                </c:pt>
                <c:pt idx="17">
                  <c:v>193</c:v>
                </c:pt>
                <c:pt idx="18">
                  <c:v>208</c:v>
                </c:pt>
                <c:pt idx="19">
                  <c:v>210</c:v>
                </c:pt>
                <c:pt idx="20">
                  <c:v>194</c:v>
                </c:pt>
                <c:pt idx="21">
                  <c:v>201</c:v>
                </c:pt>
                <c:pt idx="22">
                  <c:v>205</c:v>
                </c:pt>
                <c:pt idx="23">
                  <c:v>208</c:v>
                </c:pt>
                <c:pt idx="24">
                  <c:v>197</c:v>
                </c:pt>
                <c:pt idx="25">
                  <c:v>203</c:v>
                </c:pt>
                <c:pt idx="26">
                  <c:v>192</c:v>
                </c:pt>
                <c:pt idx="27">
                  <c:v>193</c:v>
                </c:pt>
                <c:pt idx="28">
                  <c:v>206</c:v>
                </c:pt>
                <c:pt idx="29">
                  <c:v>195</c:v>
                </c:pt>
                <c:pt idx="30">
                  <c:v>196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30.51539601931605</c:v>
                </c:pt>
                <c:pt idx="3">
                  <c:v>32.510869308926303</c:v>
                </c:pt>
                <c:pt idx="4">
                  <c:v>31.166562921500599</c:v>
                </c:pt>
                <c:pt idx="5">
                  <c:v>22.848443664016255</c:v>
                </c:pt>
                <c:pt idx="6">
                  <c:v>31.10047255394656</c:v>
                </c:pt>
                <c:pt idx="7">
                  <c:v>31.830359494216992</c:v>
                </c:pt>
                <c:pt idx="18">
                  <c:v>35.586584383259961</c:v>
                </c:pt>
                <c:pt idx="19">
                  <c:v>40.7235200435289</c:v>
                </c:pt>
                <c:pt idx="22">
                  <c:v>25.493526748521383</c:v>
                </c:pt>
                <c:pt idx="26">
                  <c:v>20.2401468917042</c:v>
                </c:pt>
                <c:pt idx="28">
                  <c:v>32.848823015284829</c:v>
                </c:pt>
                <c:pt idx="30">
                  <c:v>28.418161681980962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B-48CA-9C29-E6CB17E5A308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80808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(Sheet1!$G$41,Sheet1!$P$41)</c:f>
                <c:numCache>
                  <c:formatCode>General</c:formatCode>
                  <c:ptCount val="2"/>
                  <c:pt idx="0">
                    <c:v>1.2355909970302295</c:v>
                  </c:pt>
                  <c:pt idx="1">
                    <c:v>1.4724803060350908</c:v>
                  </c:pt>
                </c:numCache>
              </c:numRef>
            </c:plus>
            <c:minus>
              <c:numRef>
                <c:f>(Sheet1!$G$41,Sheet1!$P$41)</c:f>
                <c:numCache>
                  <c:formatCode>General</c:formatCode>
                  <c:ptCount val="2"/>
                  <c:pt idx="0">
                    <c:v>1.2355909970302295</c:v>
                  </c:pt>
                  <c:pt idx="1">
                    <c:v>1.4724803060350908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Sheet1!$S$1:$T$1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xVal>
          <c:yVal>
            <c:numRef>
              <c:f>(Sheet1!$G$38,Sheet1!$P$38)</c:f>
              <c:numCache>
                <c:formatCode>General</c:formatCode>
                <c:ptCount val="2"/>
                <c:pt idx="0">
                  <c:v>24.611829466073292</c:v>
                </c:pt>
                <c:pt idx="1">
                  <c:v>31.166562921500599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B-48CA-9C29-E6CB17E5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759"/>
        <c:axId val="8840479"/>
      </c:scatterChart>
      <c:valAx>
        <c:axId val="8821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Younger                         Middle Aged</a:t>
                </a:r>
              </a:p>
            </c:rich>
          </c:tx>
          <c:layout>
            <c:manualLayout>
              <c:xMode val="edge"/>
              <c:yMode val="edge"/>
              <c:x val="0.36583796314800754"/>
              <c:y val="0.91539995962043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40479"/>
        <c:crosses val="autoZero"/>
        <c:crossBetween val="midCat"/>
      </c:valAx>
      <c:valAx>
        <c:axId val="8840479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Central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1759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8CBAD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xVal>
            <c:numRef>
              <c:f>Sheet1!$S$2:$S$37</c:f>
              <c:numCache>
                <c:formatCode>General</c:formatCode>
                <c:ptCount val="36"/>
                <c:pt idx="0">
                  <c:v>98</c:v>
                </c:pt>
                <c:pt idx="1">
                  <c:v>102</c:v>
                </c:pt>
                <c:pt idx="2">
                  <c:v>109</c:v>
                </c:pt>
                <c:pt idx="3">
                  <c:v>96</c:v>
                </c:pt>
                <c:pt idx="4">
                  <c:v>109</c:v>
                </c:pt>
                <c:pt idx="5">
                  <c:v>92</c:v>
                </c:pt>
                <c:pt idx="6">
                  <c:v>100</c:v>
                </c:pt>
                <c:pt idx="7">
                  <c:v>99</c:v>
                </c:pt>
                <c:pt idx="8">
                  <c:v>94</c:v>
                </c:pt>
                <c:pt idx="9">
                  <c:v>106</c:v>
                </c:pt>
                <c:pt idx="10">
                  <c:v>95</c:v>
                </c:pt>
                <c:pt idx="11">
                  <c:v>105</c:v>
                </c:pt>
                <c:pt idx="12">
                  <c:v>94</c:v>
                </c:pt>
                <c:pt idx="13">
                  <c:v>107</c:v>
                </c:pt>
                <c:pt idx="14">
                  <c:v>105</c:v>
                </c:pt>
                <c:pt idx="15">
                  <c:v>90</c:v>
                </c:pt>
                <c:pt idx="16">
                  <c:v>109</c:v>
                </c:pt>
                <c:pt idx="17">
                  <c:v>95</c:v>
                </c:pt>
                <c:pt idx="18">
                  <c:v>105</c:v>
                </c:pt>
                <c:pt idx="19">
                  <c:v>95</c:v>
                </c:pt>
                <c:pt idx="20">
                  <c:v>91</c:v>
                </c:pt>
                <c:pt idx="21">
                  <c:v>98</c:v>
                </c:pt>
                <c:pt idx="22">
                  <c:v>106</c:v>
                </c:pt>
                <c:pt idx="23">
                  <c:v>102</c:v>
                </c:pt>
                <c:pt idx="24">
                  <c:v>91</c:v>
                </c:pt>
                <c:pt idx="25">
                  <c:v>95</c:v>
                </c:pt>
                <c:pt idx="26">
                  <c:v>109</c:v>
                </c:pt>
                <c:pt idx="27">
                  <c:v>101</c:v>
                </c:pt>
                <c:pt idx="28">
                  <c:v>95</c:v>
                </c:pt>
                <c:pt idx="29">
                  <c:v>105</c:v>
                </c:pt>
                <c:pt idx="30">
                  <c:v>91</c:v>
                </c:pt>
                <c:pt idx="31">
                  <c:v>91</c:v>
                </c:pt>
                <c:pt idx="32">
                  <c:v>107</c:v>
                </c:pt>
                <c:pt idx="33">
                  <c:v>98</c:v>
                </c:pt>
                <c:pt idx="34">
                  <c:v>94</c:v>
                </c:pt>
                <c:pt idx="35">
                  <c:v>99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0">
                  <c:v>4.4630108770287471</c:v>
                </c:pt>
                <c:pt idx="1">
                  <c:v>6.2016156403543619</c:v>
                </c:pt>
                <c:pt idx="2">
                  <c:v>-1.8797262959769796</c:v>
                </c:pt>
                <c:pt idx="3">
                  <c:v>17.209142384372438</c:v>
                </c:pt>
                <c:pt idx="4">
                  <c:v>1.3519378149718548</c:v>
                </c:pt>
                <c:pt idx="5">
                  <c:v>1.0919389879752863</c:v>
                </c:pt>
                <c:pt idx="6">
                  <c:v>-1.8036068130774048</c:v>
                </c:pt>
                <c:pt idx="7">
                  <c:v>-2.8519749118574929</c:v>
                </c:pt>
                <c:pt idx="8">
                  <c:v>0.42530597396693182</c:v>
                </c:pt>
                <c:pt idx="10">
                  <c:v>-2.6763210675319087</c:v>
                </c:pt>
                <c:pt idx="11">
                  <c:v>-6.5425224745673702</c:v>
                </c:pt>
                <c:pt idx="14">
                  <c:v>-2.0952014010332185</c:v>
                </c:pt>
                <c:pt idx="16">
                  <c:v>-3.8708330791784427</c:v>
                </c:pt>
                <c:pt idx="17">
                  <c:v>-4.0962406904168063</c:v>
                </c:pt>
                <c:pt idx="20">
                  <c:v>-4.3290936783117608</c:v>
                </c:pt>
                <c:pt idx="23">
                  <c:v>-7.8262358690791949</c:v>
                </c:pt>
                <c:pt idx="24">
                  <c:v>1.8693997449351336</c:v>
                </c:pt>
                <c:pt idx="26">
                  <c:v>1.6942361565626882</c:v>
                </c:pt>
                <c:pt idx="27">
                  <c:v>5.5938098551759943</c:v>
                </c:pt>
                <c:pt idx="28">
                  <c:v>-1.9286411543128814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8-469D-9962-21DD5C9C3955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B4C6E7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xVal>
            <c:numRef>
              <c:f>Sheet1!$T$2:$T$37</c:f>
              <c:numCache>
                <c:formatCode>General</c:formatCode>
                <c:ptCount val="36"/>
                <c:pt idx="0">
                  <c:v>190</c:v>
                </c:pt>
                <c:pt idx="1">
                  <c:v>208</c:v>
                </c:pt>
                <c:pt idx="2">
                  <c:v>193</c:v>
                </c:pt>
                <c:pt idx="3">
                  <c:v>193</c:v>
                </c:pt>
                <c:pt idx="4">
                  <c:v>197</c:v>
                </c:pt>
                <c:pt idx="5">
                  <c:v>199</c:v>
                </c:pt>
                <c:pt idx="6">
                  <c:v>208</c:v>
                </c:pt>
                <c:pt idx="7">
                  <c:v>195</c:v>
                </c:pt>
                <c:pt idx="8">
                  <c:v>204</c:v>
                </c:pt>
                <c:pt idx="9">
                  <c:v>191</c:v>
                </c:pt>
                <c:pt idx="10">
                  <c:v>195</c:v>
                </c:pt>
                <c:pt idx="11">
                  <c:v>192</c:v>
                </c:pt>
                <c:pt idx="12">
                  <c:v>203</c:v>
                </c:pt>
                <c:pt idx="13">
                  <c:v>190</c:v>
                </c:pt>
                <c:pt idx="14">
                  <c:v>203</c:v>
                </c:pt>
                <c:pt idx="15">
                  <c:v>200</c:v>
                </c:pt>
                <c:pt idx="16">
                  <c:v>193</c:v>
                </c:pt>
                <c:pt idx="17">
                  <c:v>193</c:v>
                </c:pt>
                <c:pt idx="18">
                  <c:v>208</c:v>
                </c:pt>
                <c:pt idx="19">
                  <c:v>210</c:v>
                </c:pt>
                <c:pt idx="20">
                  <c:v>194</c:v>
                </c:pt>
                <c:pt idx="21">
                  <c:v>201</c:v>
                </c:pt>
                <c:pt idx="22">
                  <c:v>205</c:v>
                </c:pt>
                <c:pt idx="23">
                  <c:v>208</c:v>
                </c:pt>
                <c:pt idx="24">
                  <c:v>197</c:v>
                </c:pt>
                <c:pt idx="25">
                  <c:v>203</c:v>
                </c:pt>
                <c:pt idx="26">
                  <c:v>192</c:v>
                </c:pt>
                <c:pt idx="27">
                  <c:v>193</c:v>
                </c:pt>
                <c:pt idx="28">
                  <c:v>206</c:v>
                </c:pt>
                <c:pt idx="29">
                  <c:v>195</c:v>
                </c:pt>
                <c:pt idx="30">
                  <c:v>196</c:v>
                </c:pt>
                <c:pt idx="31">
                  <c:v>206</c:v>
                </c:pt>
                <c:pt idx="32">
                  <c:v>195</c:v>
                </c:pt>
                <c:pt idx="33">
                  <c:v>206</c:v>
                </c:pt>
                <c:pt idx="34">
                  <c:v>205</c:v>
                </c:pt>
                <c:pt idx="35">
                  <c:v>193</c:v>
                </c:pt>
              </c:numCache>
            </c:numRef>
          </c:xVal>
          <c:yVal>
            <c:numRef>
              <c:f>Sheet1!$Q$2:$Q$36</c:f>
              <c:numCache>
                <c:formatCode>General</c:formatCode>
                <c:ptCount val="35"/>
                <c:pt idx="0">
                  <c:v>5.9035665532427579</c:v>
                </c:pt>
                <c:pt idx="3">
                  <c:v>7.8990398428530106</c:v>
                </c:pt>
                <c:pt idx="4">
                  <c:v>6.5547334554273071</c:v>
                </c:pt>
                <c:pt idx="5">
                  <c:v>-1.7633858020570372</c:v>
                </c:pt>
                <c:pt idx="6">
                  <c:v>6.4886430878732675</c:v>
                </c:pt>
                <c:pt idx="7">
                  <c:v>7.2185300281437002</c:v>
                </c:pt>
                <c:pt idx="18">
                  <c:v>10.974754917186669</c:v>
                </c:pt>
                <c:pt idx="19">
                  <c:v>16.111690577455608</c:v>
                </c:pt>
                <c:pt idx="22">
                  <c:v>0.88169728244809065</c:v>
                </c:pt>
                <c:pt idx="26">
                  <c:v>-4.3716825743690926</c:v>
                </c:pt>
                <c:pt idx="28">
                  <c:v>8.2369935492115367</c:v>
                </c:pt>
                <c:pt idx="30">
                  <c:v>3.8063322159076698</c:v>
                </c:pt>
                <c:pt idx="33">
                  <c:v>7.4988061612779013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8-469D-9962-21DD5C9C3955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80808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(Sheet1!$G$41,Sheet1!$P$41)</c:f>
                <c:numCache>
                  <c:formatCode>General</c:formatCode>
                  <c:ptCount val="2"/>
                  <c:pt idx="0">
                    <c:v>1.2355909970302295</c:v>
                  </c:pt>
                  <c:pt idx="1">
                    <c:v>1.4724803060350908</c:v>
                  </c:pt>
                </c:numCache>
              </c:numRef>
            </c:plus>
            <c:minus>
              <c:numRef>
                <c:f>(Sheet1!$G$41,Sheet1!$P$41)</c:f>
                <c:numCache>
                  <c:formatCode>General</c:formatCode>
                  <c:ptCount val="2"/>
                  <c:pt idx="0">
                    <c:v>1.2355909970302295</c:v>
                  </c:pt>
                  <c:pt idx="1">
                    <c:v>1.4724803060350908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Sheet1!$S$1:$T$1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xVal>
          <c:yVal>
            <c:numRef>
              <c:f>(Sheet1!$H$38,Sheet1!$Q$38)</c:f>
              <c:numCache>
                <c:formatCode>General</c:formatCode>
                <c:ptCount val="2"/>
                <c:pt idx="0">
                  <c:v>-1.2434497875801752E-15</c:v>
                </c:pt>
                <c:pt idx="1">
                  <c:v>5.8030553303539527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8-469D-9962-21DD5C9C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759"/>
        <c:axId val="8840479"/>
      </c:scatterChart>
      <c:valAx>
        <c:axId val="8821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Younger                         Middle Aged</a:t>
                </a:r>
              </a:p>
            </c:rich>
          </c:tx>
          <c:layout>
            <c:manualLayout>
              <c:xMode val="edge"/>
              <c:yMode val="edge"/>
              <c:x val="0.36583796314800754"/>
              <c:y val="0.91539995962043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40479"/>
        <c:crosses val="autoZero"/>
        <c:crossBetween val="midCat"/>
      </c:valAx>
      <c:valAx>
        <c:axId val="8840479"/>
        <c:scaling>
          <c:orientation val="minMax"/>
          <c:max val="16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Central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1759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123824</xdr:colOff>
      <xdr:row>0</xdr:row>
      <xdr:rowOff>47624</xdr:rowOff>
    </xdr:from>
    <xdr:to>
      <xdr:col>25</xdr:col>
      <xdr:colOff>647699</xdr:colOff>
      <xdr:row>26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3826F65-F906-4DB8-901F-63978E68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533400</xdr:colOff>
      <xdr:row>4</xdr:row>
      <xdr:rowOff>142875</xdr:rowOff>
    </xdr:from>
    <xdr:to>
      <xdr:col>33</xdr:col>
      <xdr:colOff>19050</xdr:colOff>
      <xdr:row>25</xdr:row>
      <xdr:rowOff>57150</xdr:rowOff>
    </xdr:to>
    <xdr:graphicFrame macro="">
      <xdr:nvGraphicFramePr>
        <xdr:cNvPr id="85" name="Chart 2">
          <a:extLst>
            <a:ext uri="{FF2B5EF4-FFF2-40B4-BE49-F238E27FC236}">
              <a16:creationId xmlns:a16="http://schemas.microsoft.com/office/drawing/2014/main" id="{3DB21E28-7FCC-4AB1-8706-21773C99396B}"/>
            </a:ext>
            <a:ext uri="{147F2762-F138-4A5C-976F-8EAC2B608ADB}">
              <a16:predDERef xmlns:a16="http://schemas.microsoft.com/office/drawing/2014/main" pred="{33826F65-F906-4DB8-901F-63978E68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32</xdr:col>
      <xdr:colOff>133350</xdr:colOff>
      <xdr:row>50</xdr:row>
      <xdr:rowOff>95250</xdr:rowOff>
    </xdr:to>
    <xdr:graphicFrame macro="">
      <xdr:nvGraphicFramePr>
        <xdr:cNvPr id="86" name="Chart 2">
          <a:extLst>
            <a:ext uri="{FF2B5EF4-FFF2-40B4-BE49-F238E27FC236}">
              <a16:creationId xmlns:a16="http://schemas.microsoft.com/office/drawing/2014/main" id="{F7B0F5D6-ABA2-4B99-9B1D-18B3DF4A98F8}"/>
            </a:ext>
            <a:ext uri="{147F2762-F138-4A5C-976F-8EAC2B608ADB}">
              <a16:predDERef xmlns:a16="http://schemas.microsoft.com/office/drawing/2014/main" pred="{3DB21E28-7FCC-4AB1-8706-21773C99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V29" workbookViewId="0">
      <selection activeCell="X36" sqref="X36"/>
    </sheetView>
  </sheetViews>
  <sheetFormatPr defaultRowHeight="15"/>
  <cols>
    <col min="8" max="8" width="11.85546875" bestFit="1" customWidth="1"/>
    <col min="9" max="9" width="2" style="1" customWidth="1"/>
    <col min="18" max="18" width="2" style="1" customWidth="1"/>
  </cols>
  <sheetData>
    <row r="1" spans="1:20">
      <c r="B1" s="2">
        <v>40</v>
      </c>
      <c r="C1" s="2">
        <v>110</v>
      </c>
      <c r="D1" s="2">
        <v>512</v>
      </c>
      <c r="E1" s="2">
        <v>1024</v>
      </c>
      <c r="F1" s="2" t="s">
        <v>0</v>
      </c>
      <c r="G1" s="2" t="s">
        <v>1</v>
      </c>
      <c r="H1" s="2" t="s">
        <v>2</v>
      </c>
      <c r="K1" s="2">
        <v>40</v>
      </c>
      <c r="L1" s="2">
        <v>110</v>
      </c>
      <c r="M1" s="2">
        <v>512</v>
      </c>
      <c r="N1" s="2">
        <v>1024</v>
      </c>
      <c r="O1" s="2" t="s">
        <v>0</v>
      </c>
      <c r="P1" s="2" t="s">
        <v>1</v>
      </c>
      <c r="Q1" s="2" t="s">
        <v>2</v>
      </c>
      <c r="S1">
        <v>100</v>
      </c>
      <c r="T1">
        <v>200</v>
      </c>
    </row>
    <row r="2" spans="1:20">
      <c r="A2" s="2">
        <v>1001</v>
      </c>
      <c r="B2">
        <v>0.34787000000000001</v>
      </c>
      <c r="C2">
        <v>0.1303</v>
      </c>
      <c r="D2">
        <v>1.6778000000000001E-2</v>
      </c>
      <c r="E2">
        <v>1.2237E-2</v>
      </c>
      <c r="F2">
        <f>SLOPE(B2:E2,$B$1:$E$1)</f>
        <v>-2.678680705018647E-4</v>
      </c>
      <c r="G2">
        <f>20*LOG10(B2/E2)</f>
        <v>29.074840343102039</v>
      </c>
      <c r="H2">
        <f>G2-$G$38</f>
        <v>4.4630108770287471</v>
      </c>
      <c r="J2" s="2">
        <v>2001</v>
      </c>
      <c r="K2">
        <v>0.20498</v>
      </c>
      <c r="L2">
        <v>3.1931000000000001E-2</v>
      </c>
      <c r="M2">
        <v>9.9054E-3</v>
      </c>
      <c r="N2">
        <v>6.1085999999999996E-3</v>
      </c>
      <c r="O2">
        <f>SLOPE(K2:N2,$K$1:$N$1)</f>
        <v>-1.3615746964258657E-4</v>
      </c>
      <c r="P2">
        <f>20*LOG10(K2/N2)</f>
        <v>30.51539601931605</v>
      </c>
      <c r="Q2">
        <f>P2-$G$38</f>
        <v>5.9035665532427579</v>
      </c>
      <c r="S2">
        <f ca="1">RANDBETWEEN(90,110)</f>
        <v>98</v>
      </c>
      <c r="T2">
        <f ca="1">RANDBETWEEN(190,210)</f>
        <v>190</v>
      </c>
    </row>
    <row r="3" spans="1:20">
      <c r="A3" s="2">
        <v>1002</v>
      </c>
      <c r="B3">
        <v>0.21523</v>
      </c>
      <c r="C3">
        <v>8.8180999999999995E-2</v>
      </c>
      <c r="D3">
        <v>1.1408E-2</v>
      </c>
      <c r="E3">
        <v>6.1977000000000004E-3</v>
      </c>
      <c r="F3">
        <f t="shared" ref="F3:F30" si="0">SLOPE(B3:E3,$B$1:$E$1)</f>
        <v>-1.7076741691933963E-4</v>
      </c>
      <c r="G3">
        <f t="shared" ref="G3:G9" si="1">20*LOG10(B3/E3)</f>
        <v>30.813445106427654</v>
      </c>
      <c r="H3">
        <f t="shared" ref="H3:H30" si="2">G3-$G$38</f>
        <v>6.2016156403543619</v>
      </c>
      <c r="J3" s="2">
        <v>2002</v>
      </c>
      <c r="S3">
        <f t="shared" ref="S3:S37" ca="1" si="3">RANDBETWEEN(90,110)</f>
        <v>102</v>
      </c>
      <c r="T3">
        <f t="shared" ref="T3:T37" ca="1" si="4">RANDBETWEEN(190,210)</f>
        <v>208</v>
      </c>
    </row>
    <row r="4" spans="1:20">
      <c r="A4" s="2">
        <v>1003</v>
      </c>
      <c r="B4">
        <v>0.18512000000000001</v>
      </c>
      <c r="C4">
        <v>9.0316999999999995E-2</v>
      </c>
      <c r="D4">
        <v>7.6358999999999996E-2</v>
      </c>
      <c r="E4">
        <v>1.3516E-2</v>
      </c>
      <c r="F4">
        <f t="shared" si="0"/>
        <v>-1.3637520508463254E-4</v>
      </c>
      <c r="G4">
        <f t="shared" si="1"/>
        <v>22.732103170096313</v>
      </c>
      <c r="H4">
        <f t="shared" si="2"/>
        <v>-1.8797262959769796</v>
      </c>
      <c r="J4" s="2">
        <v>2003</v>
      </c>
      <c r="S4">
        <f t="shared" ca="1" si="3"/>
        <v>109</v>
      </c>
      <c r="T4">
        <f t="shared" ca="1" si="4"/>
        <v>193</v>
      </c>
    </row>
    <row r="5" spans="1:20">
      <c r="A5" s="2">
        <v>1004</v>
      </c>
      <c r="B5">
        <v>0.48591000000000001</v>
      </c>
      <c r="C5">
        <v>0.10344</v>
      </c>
      <c r="D5">
        <v>3.0387999999999998E-2</v>
      </c>
      <c r="E5">
        <v>3.9401000000000002E-3</v>
      </c>
      <c r="F5">
        <f t="shared" si="0"/>
        <v>-3.4617504044668127E-4</v>
      </c>
      <c r="G5">
        <f t="shared" si="1"/>
        <v>41.82097185044573</v>
      </c>
      <c r="H5">
        <f t="shared" si="2"/>
        <v>17.209142384372438</v>
      </c>
      <c r="J5" s="2">
        <v>2004</v>
      </c>
      <c r="K5">
        <v>0.2029</v>
      </c>
      <c r="L5">
        <v>3.5571999999999999E-2</v>
      </c>
      <c r="M5">
        <v>2.0627E-2</v>
      </c>
      <c r="N5">
        <v>4.8054999999999999E-3</v>
      </c>
      <c r="O5">
        <f t="shared" ref="O5:O32" si="5">SLOPE(K5:N5,$K$1:$N$1)</f>
        <v>-1.3641076354210287E-4</v>
      </c>
      <c r="P5">
        <f>20*LOG10(K5/N5)</f>
        <v>32.510869308926303</v>
      </c>
      <c r="Q5">
        <f>P5-$G$38</f>
        <v>7.8990398428530106</v>
      </c>
      <c r="S5">
        <f t="shared" ca="1" si="3"/>
        <v>96</v>
      </c>
      <c r="T5">
        <f t="shared" ca="1" si="4"/>
        <v>193</v>
      </c>
    </row>
    <row r="6" spans="1:20">
      <c r="A6" s="2">
        <v>1005</v>
      </c>
      <c r="B6">
        <v>0.31533</v>
      </c>
      <c r="C6">
        <v>8.7794999999999998E-2</v>
      </c>
      <c r="D6">
        <v>3.2461999999999998E-2</v>
      </c>
      <c r="E6">
        <v>1.5869999999999999E-2</v>
      </c>
      <c r="F6">
        <f t="shared" si="0"/>
        <v>-2.2019132787309926E-4</v>
      </c>
      <c r="G6">
        <f t="shared" si="1"/>
        <v>25.963767281045147</v>
      </c>
      <c r="H6">
        <f t="shared" si="2"/>
        <v>1.3519378149718548</v>
      </c>
      <c r="J6" s="2">
        <v>2005</v>
      </c>
      <c r="K6">
        <v>0.16933999999999999</v>
      </c>
      <c r="L6">
        <v>4.0766999999999998E-2</v>
      </c>
      <c r="M6">
        <v>1.9913E-2</v>
      </c>
      <c r="N6">
        <v>4.6820000000000004E-3</v>
      </c>
      <c r="O6">
        <f t="shared" si="5"/>
        <v>-1.1841403226936431E-4</v>
      </c>
      <c r="P6">
        <f t="shared" ref="P6:P9" si="6">20*LOG10(K6/N6)</f>
        <v>31.166562921500599</v>
      </c>
      <c r="Q6">
        <f>P6-$G$38</f>
        <v>6.5547334554273071</v>
      </c>
      <c r="S6">
        <f t="shared" ca="1" si="3"/>
        <v>109</v>
      </c>
      <c r="T6">
        <f t="shared" ca="1" si="4"/>
        <v>197</v>
      </c>
    </row>
    <row r="7" spans="1:20">
      <c r="A7" s="2">
        <v>1006</v>
      </c>
      <c r="B7">
        <v>0.32785999999999998</v>
      </c>
      <c r="C7">
        <v>8.0423999999999995E-2</v>
      </c>
      <c r="D7">
        <v>2.7857E-2</v>
      </c>
      <c r="E7">
        <v>1.7002E-2</v>
      </c>
      <c r="F7">
        <f t="shared" si="0"/>
        <v>-2.2380644002404807E-4</v>
      </c>
      <c r="G7">
        <f t="shared" si="1"/>
        <v>25.703768454048578</v>
      </c>
      <c r="H7">
        <f t="shared" si="2"/>
        <v>1.0919389879752863</v>
      </c>
      <c r="J7" s="2">
        <v>2006</v>
      </c>
      <c r="K7">
        <v>9.2816999999999997E-2</v>
      </c>
      <c r="L7">
        <v>0.27095999999999998</v>
      </c>
      <c r="M7">
        <v>8.9619999999999995E-3</v>
      </c>
      <c r="N7">
        <v>6.6866E-3</v>
      </c>
      <c r="O7">
        <f t="shared" si="5"/>
        <v>-1.8732391722645742E-4</v>
      </c>
      <c r="P7">
        <f t="shared" si="6"/>
        <v>22.848443664016255</v>
      </c>
      <c r="Q7">
        <f>P7-$G$38</f>
        <v>-1.7633858020570372</v>
      </c>
      <c r="S7">
        <f t="shared" ca="1" si="3"/>
        <v>92</v>
      </c>
      <c r="T7">
        <f t="shared" ca="1" si="4"/>
        <v>199</v>
      </c>
    </row>
    <row r="8" spans="1:20">
      <c r="A8" s="2">
        <v>1007</v>
      </c>
      <c r="B8">
        <v>0.15486</v>
      </c>
      <c r="C8">
        <v>2.2068000000000001E-2</v>
      </c>
      <c r="D8">
        <v>2.6939999999999999E-2</v>
      </c>
      <c r="E8">
        <v>1.1207999999999999E-2</v>
      </c>
      <c r="F8">
        <f t="shared" si="0"/>
        <v>-9.2481368458268641E-5</v>
      </c>
      <c r="G8">
        <f t="shared" si="1"/>
        <v>22.808222652995887</v>
      </c>
      <c r="H8">
        <f t="shared" si="2"/>
        <v>-1.8036068130774048</v>
      </c>
      <c r="J8" s="2">
        <v>2007</v>
      </c>
      <c r="K8">
        <v>0.20982999999999999</v>
      </c>
      <c r="L8">
        <v>3.2714E-2</v>
      </c>
      <c r="M8">
        <v>2.2126E-2</v>
      </c>
      <c r="N8">
        <v>5.8458E-3</v>
      </c>
      <c r="O8">
        <f t="shared" si="5"/>
        <v>-1.3802551521658731E-4</v>
      </c>
      <c r="P8">
        <f t="shared" si="6"/>
        <v>31.10047255394656</v>
      </c>
      <c r="Q8">
        <f>P8-$G$38</f>
        <v>6.4886430878732675</v>
      </c>
      <c r="S8">
        <f t="shared" ca="1" si="3"/>
        <v>100</v>
      </c>
      <c r="T8">
        <f t="shared" ca="1" si="4"/>
        <v>208</v>
      </c>
    </row>
    <row r="9" spans="1:20">
      <c r="A9" s="2">
        <v>1008</v>
      </c>
      <c r="B9">
        <v>0.1416</v>
      </c>
      <c r="C9">
        <v>7.3179999999999995E-2</v>
      </c>
      <c r="D9">
        <v>2.7822E-2</v>
      </c>
      <c r="E9">
        <v>1.1563E-2</v>
      </c>
      <c r="F9">
        <f t="shared" si="0"/>
        <v>-1.0970112875974915E-4</v>
      </c>
      <c r="G9">
        <f t="shared" si="1"/>
        <v>21.759854554215799</v>
      </c>
      <c r="H9">
        <f t="shared" si="2"/>
        <v>-2.8519749118574929</v>
      </c>
      <c r="J9" s="2">
        <v>2008</v>
      </c>
      <c r="K9">
        <v>8.4246000000000001E-2</v>
      </c>
      <c r="L9">
        <v>2.5717E-2</v>
      </c>
      <c r="M9">
        <v>1.0219000000000001E-2</v>
      </c>
      <c r="N9">
        <v>2.1578999999999999E-3</v>
      </c>
      <c r="O9">
        <f t="shared" si="5"/>
        <v>-6.1791352556572415E-5</v>
      </c>
      <c r="P9">
        <f t="shared" si="6"/>
        <v>31.830359494216992</v>
      </c>
      <c r="Q9">
        <f>P9-$G$38</f>
        <v>7.2185300281437002</v>
      </c>
      <c r="S9">
        <f t="shared" ca="1" si="3"/>
        <v>99</v>
      </c>
      <c r="T9">
        <f t="shared" ca="1" si="4"/>
        <v>195</v>
      </c>
    </row>
    <row r="10" spans="1:20">
      <c r="A10" s="2">
        <v>1009</v>
      </c>
      <c r="B10">
        <v>0.11426</v>
      </c>
      <c r="C10">
        <v>9.8410999999999998E-2</v>
      </c>
      <c r="D10">
        <v>1.4108000000000001E-2</v>
      </c>
      <c r="E10">
        <v>6.3978999999999998E-3</v>
      </c>
      <c r="F10">
        <f t="shared" ref="F10" si="7">SLOPE(B10:E10,$B$1:$E$1)</f>
        <v>-1.1260503958316702E-4</v>
      </c>
      <c r="G10">
        <f t="shared" ref="G10" si="8">20*LOG10(B10/E10)</f>
        <v>25.037135440040224</v>
      </c>
      <c r="H10">
        <f t="shared" si="2"/>
        <v>0.42530597396693182</v>
      </c>
      <c r="J10" s="2">
        <v>2009</v>
      </c>
      <c r="S10">
        <f t="shared" ca="1" si="3"/>
        <v>94</v>
      </c>
      <c r="T10">
        <f t="shared" ca="1" si="4"/>
        <v>204</v>
      </c>
    </row>
    <row r="11" spans="1:20">
      <c r="A11" s="2">
        <v>1010</v>
      </c>
      <c r="J11" s="2">
        <v>2010</v>
      </c>
      <c r="S11">
        <f t="shared" ca="1" si="3"/>
        <v>106</v>
      </c>
      <c r="T11">
        <f t="shared" ca="1" si="4"/>
        <v>191</v>
      </c>
    </row>
    <row r="12" spans="1:20">
      <c r="A12" s="2">
        <v>1011</v>
      </c>
      <c r="B12">
        <v>0.14518</v>
      </c>
      <c r="C12">
        <v>0.11498999999999999</v>
      </c>
      <c r="D12">
        <v>1.6056999999999998E-2</v>
      </c>
      <c r="E12">
        <v>1.1618E-2</v>
      </c>
      <c r="F12">
        <f t="shared" ref="F12" si="9">SLOPE(B12:E12,$B$1:$E$1)</f>
        <v>-1.3482642793484866E-4</v>
      </c>
      <c r="G12">
        <f t="shared" ref="G12" si="10">20*LOG10(B12/E12)</f>
        <v>21.935508398541383</v>
      </c>
      <c r="H12">
        <f t="shared" si="2"/>
        <v>-2.6763210675319087</v>
      </c>
      <c r="J12" s="2">
        <v>2011</v>
      </c>
      <c r="S12">
        <f t="shared" ca="1" si="3"/>
        <v>95</v>
      </c>
      <c r="T12">
        <f t="shared" ca="1" si="4"/>
        <v>195</v>
      </c>
    </row>
    <row r="13" spans="1:20">
      <c r="A13" s="2">
        <v>1012</v>
      </c>
      <c r="B13">
        <v>0.14815999999999999</v>
      </c>
      <c r="C13">
        <v>0.11064</v>
      </c>
      <c r="D13">
        <v>1.7485000000000001E-2</v>
      </c>
      <c r="E13">
        <v>1.8504E-2</v>
      </c>
      <c r="F13">
        <f t="shared" ref="F13" si="11">SLOPE(B13:E13,$B$1:$E$1)</f>
        <v>-1.2750088795332462E-4</v>
      </c>
      <c r="G13">
        <f t="shared" ref="G13" si="12">20*LOG10(B13/E13)</f>
        <v>18.069306991505922</v>
      </c>
      <c r="H13">
        <f t="shared" si="2"/>
        <v>-6.5425224745673702</v>
      </c>
      <c r="J13" s="2">
        <v>2012</v>
      </c>
      <c r="S13">
        <f t="shared" ca="1" si="3"/>
        <v>105</v>
      </c>
      <c r="T13">
        <f t="shared" ca="1" si="4"/>
        <v>192</v>
      </c>
    </row>
    <row r="14" spans="1:20">
      <c r="A14" s="2">
        <v>1013</v>
      </c>
      <c r="J14" s="2">
        <v>2013</v>
      </c>
      <c r="S14">
        <f t="shared" ca="1" si="3"/>
        <v>94</v>
      </c>
      <c r="T14">
        <f t="shared" ca="1" si="4"/>
        <v>203</v>
      </c>
    </row>
    <row r="15" spans="1:20">
      <c r="A15" s="2">
        <v>1014</v>
      </c>
      <c r="J15" s="2">
        <v>2014</v>
      </c>
      <c r="S15">
        <f t="shared" ca="1" si="3"/>
        <v>107</v>
      </c>
      <c r="T15">
        <f t="shared" ca="1" si="4"/>
        <v>190</v>
      </c>
    </row>
    <row r="16" spans="1:20">
      <c r="A16" s="2">
        <v>1015</v>
      </c>
      <c r="B16">
        <v>0.23538999999999999</v>
      </c>
      <c r="C16">
        <v>8.0583000000000002E-2</v>
      </c>
      <c r="D16">
        <v>3.1898999999999997E-2</v>
      </c>
      <c r="E16">
        <v>1.7618000000000002E-2</v>
      </c>
      <c r="F16">
        <f t="shared" ref="F16" si="13">SLOPE(B16:E16,$B$1:$E$1)</f>
        <v>-1.6521012722986255E-4</v>
      </c>
      <c r="G16">
        <f t="shared" ref="G16" si="14">20*LOG10(B16/E16)</f>
        <v>22.516628065040074</v>
      </c>
      <c r="H16">
        <f t="shared" si="2"/>
        <v>-2.0952014010332185</v>
      </c>
      <c r="J16" s="2">
        <v>2015</v>
      </c>
      <c r="K16" s="3"/>
      <c r="S16">
        <f t="shared" ca="1" si="3"/>
        <v>105</v>
      </c>
      <c r="T16">
        <f t="shared" ca="1" si="4"/>
        <v>203</v>
      </c>
    </row>
    <row r="17" spans="1:20">
      <c r="A17" s="2">
        <v>1016</v>
      </c>
      <c r="J17" s="2">
        <v>2016</v>
      </c>
      <c r="K17" s="3"/>
      <c r="S17">
        <f t="shared" ca="1" si="3"/>
        <v>90</v>
      </c>
      <c r="T17">
        <f t="shared" ca="1" si="4"/>
        <v>200</v>
      </c>
    </row>
    <row r="18" spans="1:20">
      <c r="A18" s="2">
        <v>1017</v>
      </c>
      <c r="B18">
        <v>0.15004999999999999</v>
      </c>
      <c r="C18">
        <v>4.9660999999999997E-2</v>
      </c>
      <c r="D18">
        <v>4.1428E-2</v>
      </c>
      <c r="E18">
        <v>1.3778E-2</v>
      </c>
      <c r="F18">
        <f t="shared" ref="F18" si="15">SLOPE(B18:E18,$B$1:$E$1)</f>
        <v>-9.883653268075553E-5</v>
      </c>
      <c r="G18">
        <f t="shared" ref="G18" si="16">20*LOG10(B18/E18)</f>
        <v>20.740996386894849</v>
      </c>
      <c r="H18">
        <f t="shared" si="2"/>
        <v>-3.8708330791784427</v>
      </c>
      <c r="J18" s="2">
        <v>2017</v>
      </c>
      <c r="S18">
        <f t="shared" ca="1" si="3"/>
        <v>109</v>
      </c>
      <c r="T18">
        <f t="shared" ca="1" si="4"/>
        <v>193</v>
      </c>
    </row>
    <row r="19" spans="1:20">
      <c r="A19" s="2">
        <v>1018</v>
      </c>
      <c r="B19">
        <v>0.13378000000000001</v>
      </c>
      <c r="C19">
        <v>3.0213E-2</v>
      </c>
      <c r="D19">
        <v>8.6245999999999996E-3</v>
      </c>
      <c r="E19">
        <v>1.2607E-2</v>
      </c>
      <c r="F19">
        <f t="shared" si="0"/>
        <v>-8.4839745931300118E-5</v>
      </c>
      <c r="G19">
        <f t="shared" ref="G19" si="17">20*LOG10(B19/E19)</f>
        <v>20.515588775656486</v>
      </c>
      <c r="H19">
        <f t="shared" si="2"/>
        <v>-4.0962406904168063</v>
      </c>
      <c r="J19" s="2">
        <v>2018</v>
      </c>
      <c r="S19">
        <f t="shared" ca="1" si="3"/>
        <v>95</v>
      </c>
      <c r="T19">
        <f t="shared" ca="1" si="4"/>
        <v>193</v>
      </c>
    </row>
    <row r="20" spans="1:20">
      <c r="A20" s="2">
        <v>1019</v>
      </c>
      <c r="J20" s="2">
        <v>2019</v>
      </c>
      <c r="K20">
        <v>0.25695000000000001</v>
      </c>
      <c r="L20">
        <v>3.8115999999999997E-2</v>
      </c>
      <c r="M20">
        <v>1.3757999999999999E-2</v>
      </c>
      <c r="N20">
        <v>4.2709000000000002E-3</v>
      </c>
      <c r="O20">
        <f t="shared" si="5"/>
        <v>-1.7283521500689996E-4</v>
      </c>
      <c r="P20">
        <f t="shared" ref="P20:P21" si="18">20*LOG10(K20/N20)</f>
        <v>35.586584383259961</v>
      </c>
      <c r="Q20">
        <f>P20-$G$38</f>
        <v>10.974754917186669</v>
      </c>
      <c r="S20">
        <f t="shared" ca="1" si="3"/>
        <v>105</v>
      </c>
      <c r="T20">
        <f t="shared" ca="1" si="4"/>
        <v>208</v>
      </c>
    </row>
    <row r="21" spans="1:20">
      <c r="A21" s="2">
        <v>1020</v>
      </c>
      <c r="J21" s="2">
        <v>2020</v>
      </c>
      <c r="K21">
        <v>0.31842999999999999</v>
      </c>
      <c r="L21">
        <v>4.4505999999999997E-2</v>
      </c>
      <c r="M21">
        <v>3.0002999999999998E-2</v>
      </c>
      <c r="N21">
        <v>2.9298000000000002E-3</v>
      </c>
      <c r="O21">
        <f t="shared" si="5"/>
        <v>-2.1321337762781234E-4</v>
      </c>
      <c r="P21">
        <f t="shared" si="18"/>
        <v>40.7235200435289</v>
      </c>
      <c r="Q21">
        <f>P21-$G$38</f>
        <v>16.111690577455608</v>
      </c>
      <c r="S21">
        <f t="shared" ca="1" si="3"/>
        <v>95</v>
      </c>
      <c r="T21">
        <f t="shared" ca="1" si="4"/>
        <v>210</v>
      </c>
    </row>
    <row r="22" spans="1:20">
      <c r="A22" s="2">
        <v>1021</v>
      </c>
      <c r="B22">
        <v>0.20388999999999999</v>
      </c>
      <c r="C22">
        <v>7.7579999999999996E-2</v>
      </c>
      <c r="D22">
        <v>2.2880000000000001E-2</v>
      </c>
      <c r="E22">
        <v>1.9736E-2</v>
      </c>
      <c r="F22">
        <f t="shared" ref="F22" si="19">SLOPE(B22:E22,$B$1:$E$1)</f>
        <v>-1.4335741669124151E-4</v>
      </c>
      <c r="G22">
        <f t="shared" ref="G22" si="20">20*LOG10(B22/E22)</f>
        <v>20.282735787761531</v>
      </c>
      <c r="H22">
        <f t="shared" si="2"/>
        <v>-4.3290936783117608</v>
      </c>
      <c r="J22" s="2">
        <v>2021</v>
      </c>
      <c r="S22">
        <f t="shared" ca="1" si="3"/>
        <v>91</v>
      </c>
      <c r="T22">
        <f t="shared" ca="1" si="4"/>
        <v>194</v>
      </c>
    </row>
    <row r="23" spans="1:20">
      <c r="A23" s="2">
        <v>1022</v>
      </c>
      <c r="J23" s="2">
        <v>2022</v>
      </c>
      <c r="S23">
        <f t="shared" ca="1" si="3"/>
        <v>98</v>
      </c>
      <c r="T23">
        <f t="shared" ca="1" si="4"/>
        <v>201</v>
      </c>
    </row>
    <row r="24" spans="1:20">
      <c r="A24" s="2">
        <v>1023</v>
      </c>
      <c r="J24" s="2">
        <v>2023</v>
      </c>
      <c r="K24">
        <v>0.23769000000000001</v>
      </c>
      <c r="L24">
        <v>6.5075999999999995E-2</v>
      </c>
      <c r="M24">
        <v>1.4482999999999999E-2</v>
      </c>
      <c r="N24">
        <v>1.2628E-2</v>
      </c>
      <c r="O24">
        <f>SLOPE(K24:N24,$K$1:$N$1)</f>
        <v>-1.6623598622287464E-4</v>
      </c>
      <c r="P24">
        <f>20*LOG10(K24/N24)</f>
        <v>25.493526748521383</v>
      </c>
      <c r="Q24">
        <f>P24-$G$38</f>
        <v>0.88169728244809065</v>
      </c>
      <c r="S24">
        <f t="shared" ca="1" si="3"/>
        <v>106</v>
      </c>
      <c r="T24">
        <f t="shared" ca="1" si="4"/>
        <v>205</v>
      </c>
    </row>
    <row r="25" spans="1:20">
      <c r="A25" s="2">
        <v>1024</v>
      </c>
      <c r="B25">
        <v>9.4755000000000006E-2</v>
      </c>
      <c r="C25">
        <v>6.4424999999999996E-2</v>
      </c>
      <c r="D25">
        <v>3.4068000000000001E-2</v>
      </c>
      <c r="E25">
        <v>1.3719E-2</v>
      </c>
      <c r="F25">
        <f t="shared" si="0"/>
        <v>-7.3103109302981089E-5</v>
      </c>
      <c r="G25">
        <f t="shared" ref="G25" si="21">20*LOG10(B25/E25)</f>
        <v>16.785593596994097</v>
      </c>
      <c r="H25">
        <f t="shared" si="2"/>
        <v>-7.8262358690791949</v>
      </c>
      <c r="J25" s="2">
        <v>2024</v>
      </c>
      <c r="S25">
        <f t="shared" ca="1" si="3"/>
        <v>102</v>
      </c>
      <c r="T25">
        <f t="shared" ca="1" si="4"/>
        <v>208</v>
      </c>
    </row>
    <row r="26" spans="1:20">
      <c r="A26" s="2">
        <v>1025</v>
      </c>
      <c r="B26">
        <v>0.35933999999999999</v>
      </c>
      <c r="C26">
        <v>8.9940999999999993E-2</v>
      </c>
      <c r="D26">
        <v>7.4803999999999999E-3</v>
      </c>
      <c r="E26">
        <v>1.7038999999999999E-2</v>
      </c>
      <c r="F26">
        <f t="shared" ref="F26" si="22">SLOPE(B26:E26,$B$1:$E$1)</f>
        <v>-2.5117162231516317E-4</v>
      </c>
      <c r="G26">
        <f t="shared" ref="G26" si="23">20*LOG10(B26/E26)</f>
        <v>26.481229211008426</v>
      </c>
      <c r="H26">
        <f t="shared" si="2"/>
        <v>1.8693997449351336</v>
      </c>
      <c r="J26" s="2">
        <v>2025</v>
      </c>
      <c r="S26">
        <f t="shared" ca="1" si="3"/>
        <v>91</v>
      </c>
      <c r="T26">
        <f t="shared" ca="1" si="4"/>
        <v>197</v>
      </c>
    </row>
    <row r="27" spans="1:20">
      <c r="A27" s="2">
        <v>1026</v>
      </c>
      <c r="J27" s="2">
        <v>2026</v>
      </c>
      <c r="S27">
        <f t="shared" ca="1" si="3"/>
        <v>95</v>
      </c>
      <c r="T27">
        <f t="shared" ca="1" si="4"/>
        <v>203</v>
      </c>
    </row>
    <row r="28" spans="1:20">
      <c r="A28" s="2">
        <v>1027</v>
      </c>
      <c r="B28">
        <v>0.26445000000000002</v>
      </c>
      <c r="C28">
        <v>0.11334</v>
      </c>
      <c r="D28">
        <v>1.7995000000000001E-2</v>
      </c>
      <c r="E28">
        <v>1.2795000000000001E-2</v>
      </c>
      <c r="F28">
        <f t="shared" si="0"/>
        <v>-2.0668221535393499E-4</v>
      </c>
      <c r="G28">
        <f t="shared" ref="G28:G29" si="24">20*LOG10(B28/E28)</f>
        <v>26.30606562263598</v>
      </c>
      <c r="H28">
        <f t="shared" si="2"/>
        <v>1.6942361565626882</v>
      </c>
      <c r="J28" s="2">
        <v>2027</v>
      </c>
      <c r="K28">
        <v>5.7133999999999997E-2</v>
      </c>
      <c r="L28">
        <v>2.9654E-2</v>
      </c>
      <c r="M28">
        <v>1.1797999999999999E-2</v>
      </c>
      <c r="N28">
        <v>5.5576000000000002E-3</v>
      </c>
      <c r="O28">
        <f>SLOPE(K28:N28,$K$1:$N$1)</f>
        <v>-4.3367426939363379E-5</v>
      </c>
      <c r="P28">
        <f>20*LOG10(K28/N28)</f>
        <v>20.2401468917042</v>
      </c>
      <c r="Q28">
        <f>P28-$G$38</f>
        <v>-4.3716825743690926</v>
      </c>
      <c r="S28">
        <f t="shared" ca="1" si="3"/>
        <v>109</v>
      </c>
      <c r="T28">
        <f t="shared" ca="1" si="4"/>
        <v>192</v>
      </c>
    </row>
    <row r="29" spans="1:20">
      <c r="A29" s="2">
        <v>1028</v>
      </c>
      <c r="B29">
        <v>0.25405</v>
      </c>
      <c r="C29">
        <v>7.8127000000000002E-2</v>
      </c>
      <c r="D29">
        <v>2.3158000000000002E-2</v>
      </c>
      <c r="E29">
        <v>7.8458E-3</v>
      </c>
      <c r="F29">
        <f t="shared" si="0"/>
        <v>-1.8644370946167217E-4</v>
      </c>
      <c r="G29">
        <f t="shared" si="24"/>
        <v>30.205639321249286</v>
      </c>
      <c r="H29">
        <f t="shared" si="2"/>
        <v>5.5938098551759943</v>
      </c>
      <c r="J29" s="2">
        <v>2028</v>
      </c>
      <c r="S29">
        <f t="shared" ca="1" si="3"/>
        <v>101</v>
      </c>
      <c r="T29">
        <f t="shared" ca="1" si="4"/>
        <v>193</v>
      </c>
    </row>
    <row r="30" spans="1:20">
      <c r="A30" s="2">
        <v>1029</v>
      </c>
      <c r="B30">
        <v>0.15661</v>
      </c>
      <c r="C30">
        <v>9.7488000000000005E-2</v>
      </c>
      <c r="D30">
        <v>1.6968E-2</v>
      </c>
      <c r="E30">
        <v>1.1499000000000001E-2</v>
      </c>
      <c r="F30">
        <f t="shared" si="0"/>
        <v>-1.3303084619507928E-4</v>
      </c>
      <c r="G30">
        <f t="shared" ref="G30" si="25">20*LOG10(B30/E30)</f>
        <v>22.683188311760411</v>
      </c>
      <c r="H30">
        <f t="shared" si="2"/>
        <v>-1.9286411543128814</v>
      </c>
      <c r="J30" s="2">
        <v>2029</v>
      </c>
      <c r="K30">
        <v>0.24529999999999999</v>
      </c>
      <c r="L30">
        <v>8.9848999999999998E-2</v>
      </c>
      <c r="M30">
        <v>2.4166E-2</v>
      </c>
      <c r="N30">
        <v>5.5880000000000001E-3</v>
      </c>
      <c r="O30">
        <f t="shared" si="5"/>
        <v>-1.8902183469078859E-4</v>
      </c>
      <c r="P30">
        <f t="shared" ref="P30" si="26">20*LOG10(K30/N30)</f>
        <v>32.848823015284829</v>
      </c>
      <c r="Q30">
        <f>P30-$G$38</f>
        <v>8.2369935492115367</v>
      </c>
      <c r="S30">
        <f t="shared" ca="1" si="3"/>
        <v>95</v>
      </c>
      <c r="T30">
        <f t="shared" ca="1" si="4"/>
        <v>206</v>
      </c>
    </row>
    <row r="31" spans="1:20">
      <c r="A31" s="2">
        <v>1030</v>
      </c>
      <c r="J31" s="2">
        <v>2030</v>
      </c>
      <c r="S31">
        <f t="shared" ca="1" si="3"/>
        <v>105</v>
      </c>
      <c r="T31">
        <f t="shared" ca="1" si="4"/>
        <v>195</v>
      </c>
    </row>
    <row r="32" spans="1:20">
      <c r="A32" s="2">
        <v>1031</v>
      </c>
      <c r="J32" s="2">
        <v>2031</v>
      </c>
      <c r="K32">
        <v>0.57249000000000005</v>
      </c>
      <c r="L32">
        <v>5.8436000000000002E-2</v>
      </c>
      <c r="M32">
        <v>3.9468000000000003E-2</v>
      </c>
      <c r="N32">
        <v>2.172E-2</v>
      </c>
      <c r="O32">
        <f t="shared" si="5"/>
        <v>-3.583577506920334E-4</v>
      </c>
      <c r="P32">
        <f t="shared" ref="P32" si="27">20*LOG10(K32/N32)</f>
        <v>28.418161681980962</v>
      </c>
      <c r="Q32">
        <f>P32-$G$38</f>
        <v>3.8063322159076698</v>
      </c>
      <c r="S32">
        <f t="shared" ca="1" si="3"/>
        <v>91</v>
      </c>
      <c r="T32">
        <f t="shared" ca="1" si="4"/>
        <v>196</v>
      </c>
    </row>
    <row r="33" spans="1:20">
      <c r="A33" s="2"/>
      <c r="J33" s="2">
        <v>2032</v>
      </c>
      <c r="S33">
        <f t="shared" ca="1" si="3"/>
        <v>91</v>
      </c>
      <c r="T33">
        <f t="shared" ca="1" si="4"/>
        <v>206</v>
      </c>
    </row>
    <row r="34" spans="1:20">
      <c r="A34" s="2"/>
      <c r="J34" s="2">
        <v>2033</v>
      </c>
      <c r="S34">
        <f t="shared" ca="1" si="3"/>
        <v>107</v>
      </c>
      <c r="T34">
        <f t="shared" ca="1" si="4"/>
        <v>195</v>
      </c>
    </row>
    <row r="35" spans="1:20">
      <c r="A35" s="2"/>
      <c r="J35" s="2">
        <v>2034</v>
      </c>
      <c r="K35">
        <v>0.24565999999999999</v>
      </c>
      <c r="L35">
        <v>0.25309999999999999</v>
      </c>
      <c r="M35">
        <v>1.9951E-2</v>
      </c>
      <c r="N35">
        <v>6.0926000000000001E-3</v>
      </c>
      <c r="O35">
        <f t="shared" ref="O35" si="28">SLOPE(K35:N35,$K$1:$N$1)</f>
        <v>-2.7222462938131649E-4</v>
      </c>
      <c r="P35">
        <f t="shared" ref="P35" si="29">20*LOG10(K35/N35)</f>
        <v>32.110635627351193</v>
      </c>
      <c r="Q35">
        <f>P35-$G$38</f>
        <v>7.4988061612779013</v>
      </c>
      <c r="S35">
        <f t="shared" ca="1" si="3"/>
        <v>98</v>
      </c>
      <c r="T35">
        <f t="shared" ca="1" si="4"/>
        <v>206</v>
      </c>
    </row>
    <row r="36" spans="1:20">
      <c r="A36" s="2"/>
      <c r="J36" s="2">
        <v>2035</v>
      </c>
      <c r="S36">
        <f t="shared" ca="1" si="3"/>
        <v>94</v>
      </c>
      <c r="T36">
        <f t="shared" ca="1" si="4"/>
        <v>205</v>
      </c>
    </row>
    <row r="37" spans="1:20">
      <c r="A37" s="2"/>
      <c r="J37" s="2"/>
      <c r="S37">
        <f t="shared" ca="1" si="3"/>
        <v>99</v>
      </c>
      <c r="T37">
        <f t="shared" ca="1" si="4"/>
        <v>193</v>
      </c>
    </row>
    <row r="38" spans="1:20">
      <c r="A38" s="2" t="s">
        <v>3</v>
      </c>
      <c r="B38">
        <f>AVERAGE(B2:B37)</f>
        <v>0.22168475000000001</v>
      </c>
      <c r="C38">
        <f t="shared" ref="C38:G38" si="30">AVERAGE(C2:C37)</f>
        <v>8.405520000000001E-2</v>
      </c>
      <c r="D38">
        <f t="shared" si="30"/>
        <v>2.5108249999999999E-2</v>
      </c>
      <c r="E38">
        <f t="shared" si="30"/>
        <v>1.2734525E-2</v>
      </c>
      <c r="F38">
        <f t="shared" si="30"/>
        <v>-1.6424868393505066E-4</v>
      </c>
      <c r="G38">
        <f t="shared" si="30"/>
        <v>24.611829466073292</v>
      </c>
      <c r="H38">
        <f t="shared" ref="H38" si="31">AVERAGE(H2:H37)</f>
        <v>-1.2434497875801752E-15</v>
      </c>
      <c r="J38" s="2" t="s">
        <v>3</v>
      </c>
      <c r="K38">
        <f>AVERAGE(K2:K37)</f>
        <v>0.22290515384615384</v>
      </c>
      <c r="L38">
        <f t="shared" ref="L38" si="32">AVERAGE(L2:L37)</f>
        <v>7.8184461538461536E-2</v>
      </c>
      <c r="M38">
        <f t="shared" ref="M38" si="33">AVERAGE(M2:M37)</f>
        <v>1.8875338461538462E-2</v>
      </c>
      <c r="N38">
        <f t="shared" ref="N38:O38" si="34">AVERAGE(N2:N37)</f>
        <v>6.851792307692308E-3</v>
      </c>
      <c r="O38">
        <f t="shared" si="34"/>
        <v>-1.6872148238575074E-4</v>
      </c>
      <c r="P38">
        <f>MEDIAN(P2:P37)</f>
        <v>31.166562921500599</v>
      </c>
      <c r="Q38">
        <f t="shared" ref="Q38" si="35">AVERAGE(Q2:Q37)</f>
        <v>5.8030553303539527</v>
      </c>
    </row>
    <row r="39" spans="1:20">
      <c r="A39" s="2" t="s">
        <v>4</v>
      </c>
      <c r="B39">
        <f>_xlfn.STDEV.S(B2:B37)</f>
        <v>0.10166288878697657</v>
      </c>
      <c r="C39">
        <f t="shared" ref="C39:E39" si="36">_xlfn.STDEV.S(C2:C37)</f>
        <v>2.7200367560597016E-2</v>
      </c>
      <c r="D39">
        <f t="shared" si="36"/>
        <v>1.5123719011556853E-2</v>
      </c>
      <c r="E39">
        <f t="shared" si="36"/>
        <v>4.2690033277686763E-3</v>
      </c>
      <c r="F39">
        <f t="shared" ref="F39:G39" si="37">_xlfn.STDEV.S(F2:F37)</f>
        <v>7.0521446687318466E-5</v>
      </c>
      <c r="G39">
        <f t="shared" si="37"/>
        <v>5.5257309234926675</v>
      </c>
      <c r="H39">
        <f t="shared" ref="H39" si="38">_xlfn.STDEV.S(H2:H37)</f>
        <v>5.5257309234926666</v>
      </c>
      <c r="J39" s="2" t="s">
        <v>4</v>
      </c>
      <c r="K39">
        <f>_xlfn.STDEV.S(K2:K37)</f>
        <v>0.1294612500312006</v>
      </c>
      <c r="L39">
        <f t="shared" ref="L39:N39" si="39">_xlfn.STDEV.S(L2:L37)</f>
        <v>8.3529607156799385E-2</v>
      </c>
      <c r="M39">
        <f t="shared" si="39"/>
        <v>8.8552119712572378E-3</v>
      </c>
      <c r="N39">
        <f t="shared" si="39"/>
        <v>5.1058729373571277E-3</v>
      </c>
      <c r="O39">
        <f t="shared" ref="O39:P39" si="40">_xlfn.STDEV.S(O2:O37)</f>
        <v>8.2744975229238869E-5</v>
      </c>
      <c r="P39">
        <f t="shared" si="40"/>
        <v>5.3091032455204266</v>
      </c>
      <c r="Q39">
        <f t="shared" ref="Q39" si="41">_xlfn.STDEV.S(Q2:Q37)</f>
        <v>5.3091032455204363</v>
      </c>
    </row>
    <row r="40" spans="1:20">
      <c r="A40" s="2" t="s">
        <v>5</v>
      </c>
      <c r="B40">
        <f>COUNT(B2:B37)</f>
        <v>20</v>
      </c>
      <c r="C40">
        <f t="shared" ref="C40:E40" si="42">COUNT(C2:C37)</f>
        <v>20</v>
      </c>
      <c r="D40">
        <f t="shared" si="42"/>
        <v>20</v>
      </c>
      <c r="E40">
        <f t="shared" si="42"/>
        <v>20</v>
      </c>
      <c r="F40">
        <f t="shared" ref="F40:G40" si="43">COUNT(F2:F37)</f>
        <v>20</v>
      </c>
      <c r="G40">
        <f t="shared" si="43"/>
        <v>20</v>
      </c>
      <c r="H40">
        <f t="shared" ref="H40" si="44">COUNT(H2:H37)</f>
        <v>20</v>
      </c>
      <c r="J40" s="2" t="s">
        <v>5</v>
      </c>
      <c r="K40">
        <f>COUNT(K2:K37)</f>
        <v>13</v>
      </c>
      <c r="L40">
        <f t="shared" ref="L40:N40" si="45">COUNT(L2:L37)</f>
        <v>13</v>
      </c>
      <c r="M40">
        <f t="shared" si="45"/>
        <v>13</v>
      </c>
      <c r="N40">
        <f t="shared" si="45"/>
        <v>13</v>
      </c>
      <c r="O40">
        <f t="shared" ref="O40:P40" si="46">COUNT(O2:O37)</f>
        <v>13</v>
      </c>
      <c r="P40">
        <f t="shared" si="46"/>
        <v>13</v>
      </c>
      <c r="Q40">
        <f t="shared" ref="Q40" si="47">COUNT(Q2:Q37)</f>
        <v>13</v>
      </c>
    </row>
    <row r="41" spans="1:20">
      <c r="A41" s="2" t="s">
        <v>6</v>
      </c>
      <c r="B41">
        <f>B39/SQRT(B40)</f>
        <v>2.2732513011668076E-2</v>
      </c>
      <c r="C41">
        <f t="shared" ref="C41:F41" si="48">C39/SQRT(C40)</f>
        <v>6.0821870878475055E-3</v>
      </c>
      <c r="D41">
        <f t="shared" si="48"/>
        <v>3.3817663782447051E-3</v>
      </c>
      <c r="E41">
        <f t="shared" si="48"/>
        <v>9.5457816370635759E-4</v>
      </c>
      <c r="F41">
        <f t="shared" si="48"/>
        <v>1.5769074866447142E-5</v>
      </c>
      <c r="G41">
        <f t="shared" ref="G41:H41" si="49">G39/SQRT(G40)</f>
        <v>1.2355909970302295</v>
      </c>
      <c r="H41">
        <f t="shared" si="49"/>
        <v>1.2355909970302292</v>
      </c>
      <c r="J41" s="2" t="s">
        <v>6</v>
      </c>
      <c r="K41">
        <f t="shared" ref="K41:L41" si="50">K39/SQRT(K40)</f>
        <v>3.5906090397935214E-2</v>
      </c>
      <c r="L41">
        <f t="shared" si="50"/>
        <v>2.3166944740246463E-2</v>
      </c>
      <c r="M41">
        <f t="shared" ref="M41" si="51">M39/SQRT(M40)</f>
        <v>2.455993909036194E-3</v>
      </c>
      <c r="N41">
        <f t="shared" ref="N41:O41" si="52">N39/SQRT(N40)</f>
        <v>1.416114360126543E-3</v>
      </c>
      <c r="O41">
        <f t="shared" si="52"/>
        <v>2.2949326998155262E-5</v>
      </c>
      <c r="P41">
        <f t="shared" ref="P41:Q41" si="53">P39/SQRT(P40)</f>
        <v>1.4724803060350908</v>
      </c>
      <c r="Q41">
        <f t="shared" si="53"/>
        <v>1.4724803060350935</v>
      </c>
    </row>
    <row r="44" spans="1:20">
      <c r="G44">
        <f>MEDIAN(G2:G36,P2:P36)</f>
        <v>25.963767281045147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C7981450AB714280F9277A1F011CE9" ma:contentTypeVersion="12" ma:contentTypeDescription="Create a new document." ma:contentTypeScope="" ma:versionID="15204d9b5702c5ea84378fbc2aedd398">
  <xsd:schema xmlns:xsd="http://www.w3.org/2001/XMLSchema" xmlns:xs="http://www.w3.org/2001/XMLSchema" xmlns:p="http://schemas.microsoft.com/office/2006/metadata/properties" xmlns:ns2="42cbdc38-2d38-46e6-8ce2-40a0ec647066" xmlns:ns3="e34511fa-035d-454e-adb7-2ab152ec13e6" targetNamespace="http://schemas.microsoft.com/office/2006/metadata/properties" ma:root="true" ma:fieldsID="4ea3fb935766f1a7afbc19e6413f1a67" ns2:_="" ns3:_="">
    <xsd:import namespace="42cbdc38-2d38-46e6-8ce2-40a0ec647066"/>
    <xsd:import namespace="e34511fa-035d-454e-adb7-2ab152ec13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bdc38-2d38-46e6-8ce2-40a0ec64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511fa-035d-454e-adb7-2ab152ec13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e5c9a035-0e9d-4d29-8bab-3357d1c19561}" ma:internalName="TaxCatchAll" ma:showField="CatchAllData" ma:web="e34511fa-035d-454e-adb7-2ab152ec13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cbdc38-2d38-46e6-8ce2-40a0ec647066">
      <Terms xmlns="http://schemas.microsoft.com/office/infopath/2007/PartnerControls"/>
    </lcf76f155ced4ddcb4097134ff3c332f>
    <TaxCatchAll xmlns="e34511fa-035d-454e-adb7-2ab152ec13e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C22E44-E471-4B6F-825F-FBCE8424821C}"/>
</file>

<file path=customXml/itemProps2.xml><?xml version="1.0" encoding="utf-8"?>
<ds:datastoreItem xmlns:ds="http://schemas.openxmlformats.org/officeDocument/2006/customXml" ds:itemID="{0CF23C91-F953-41A9-B1AB-6CDFB346337E}"/>
</file>

<file path=customXml/itemProps3.xml><?xml version="1.0" encoding="utf-8"?>
<ds:datastoreItem xmlns:ds="http://schemas.openxmlformats.org/officeDocument/2006/customXml" ds:itemID="{6EFA5122-A3CD-4025-9864-B37CA8DB3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Parthasarathy, Aravind</dc:creator>
  <cp:keywords/>
  <dc:description/>
  <cp:lastModifiedBy>Zink, Maggie Elizabeth</cp:lastModifiedBy>
  <cp:revision/>
  <dcterms:created xsi:type="dcterms:W3CDTF">2015-06-05T18:17:20Z</dcterms:created>
  <dcterms:modified xsi:type="dcterms:W3CDTF">2023-02-06T20:51:44Z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0x01010078C7981450AB714280F9277A1F011CE9</vt:lpwstr>
  </property>
  <property fmtid="{D5CDD505-2E9C-101B-9397-08002B2CF9AE}" pid="3" name="MediaServiceImageTags">
    <vt:lpwstr/>
  </property>
</Properties>
</file>